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E:\★陸上_記録情報\★2026\"/>
    </mc:Choice>
  </mc:AlternateContent>
  <workbookProtection workbookAlgorithmName="SHA-512" workbookHashValue="agVcu2BNsF5ahFNtPhaVX2gJKovP63X/WrkpiNLOptlqrtpHQzLD1R73mGfl3YHVm2DD2WUK5Vn8USvVrGvBKA==" workbookSaltValue="67I2KVyR6aRYhpG6j/81eA==" workbookSpinCount="100000" lockStructure="1"/>
  <bookViews>
    <workbookView xWindow="-105" yWindow="-105" windowWidth="23250" windowHeight="12450" tabRatio="871"/>
  </bookViews>
  <sheets>
    <sheet name="説明・注意(はじめに)" sheetId="32" r:id="rId1"/>
    <sheet name="基礎データ" sheetId="30" r:id="rId2"/>
    <sheet name="個人種目入力" sheetId="1" r:id="rId3"/>
    <sheet name="リレー種目入力" sheetId="18" r:id="rId4"/>
    <sheet name="申込書（男子）" sheetId="37" r:id="rId5"/>
    <sheet name="申込書（女子）" sheetId="35" r:id="rId6"/>
    <sheet name="自由シート" sheetId="29" r:id="rId7"/>
    <sheet name="種目処理" sheetId="34" state="hidden" r:id="rId8"/>
    <sheet name="(種目・作業用)" sheetId="31" state="hidden" r:id="rId9"/>
    <sheet name="kyougisha転記用" sheetId="4" state="hidden" r:id="rId10"/>
    <sheet name="relay転記用" sheetId="27" state="hidden" r:id="rId11"/>
  </sheets>
  <definedNames>
    <definedName name="gakunen1">個人種目入力!$E$133:$E$136</definedName>
    <definedName name="gakunen2">リレー種目入力!$G$71:$G$74</definedName>
    <definedName name="gender1">個人種目入力!$F$133:$F$134</definedName>
    <definedName name="prefec1">個人種目入力!$AQ$132:$AQ$179</definedName>
    <definedName name="prefec2">リレー種目入力!$AK$70:$AK$117</definedName>
    <definedName name="_xlnm.Print_Area" localSheetId="3">リレー種目入力!$A$1:$R$30</definedName>
    <definedName name="_xlnm.Print_Area" localSheetId="1">基礎データ!$A$1:$E$12</definedName>
    <definedName name="_xlnm.Print_Area" localSheetId="2">個人種目入力!$A$1:$X$131</definedName>
    <definedName name="_xlnm.Print_Area" localSheetId="5">'申込書（女子）'!$A$1:$J$86</definedName>
    <definedName name="_xlnm.Print_Area" localSheetId="4">'申込書（男子）'!$A$1:$J$86</definedName>
    <definedName name="_xlnm.Print_Area" localSheetId="0">'説明・注意(はじめに)'!$A$1:$AC$178</definedName>
    <definedName name="_xlnm.Print_Titles" localSheetId="2">個人種目入力!$1:$6</definedName>
    <definedName name="shozoku">個人種目入力!$G$223:$G$282</definedName>
    <definedName name="shozoku2">リレー種目入力!$E$94:$E$151</definedName>
    <definedName name="shubetsu1">個人種目入力!$AL$132:$AL$135</definedName>
    <definedName name="shubetsu2">リレー種目入力!$AF$70:$AF$73</definedName>
    <definedName name="shumoku2">リレー種目入力!$C$71:$C$74</definedName>
    <definedName name="女">個人種目入力!$H$191:$H$209</definedName>
    <definedName name="男">個人種目入力!$G$172:$G$190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7" i="1" l="1"/>
  <c r="A44" i="37" l="1"/>
  <c r="A44" i="35"/>
  <c r="R42" i="1" l="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R7" i="1" l="1"/>
  <c r="AO131" i="1" l="1"/>
  <c r="AO130" i="1"/>
  <c r="AO129" i="1"/>
  <c r="AO128" i="1"/>
  <c r="J123" i="4" s="1"/>
  <c r="AO127" i="1"/>
  <c r="J122" i="4" s="1"/>
  <c r="AO126" i="1"/>
  <c r="AO125" i="1"/>
  <c r="J120" i="4" s="1"/>
  <c r="AO124" i="1"/>
  <c r="J119" i="4" s="1"/>
  <c r="AO123" i="1"/>
  <c r="AO122" i="1"/>
  <c r="AO121" i="1"/>
  <c r="AO120" i="1"/>
  <c r="J115" i="4" s="1"/>
  <c r="AO119" i="1"/>
  <c r="J114" i="4" s="1"/>
  <c r="AO118" i="1"/>
  <c r="J113" i="4" s="1"/>
  <c r="AO117" i="1"/>
  <c r="J112" i="4" s="1"/>
  <c r="AO116" i="1"/>
  <c r="J111" i="4" s="1"/>
  <c r="AO115" i="1"/>
  <c r="AO114" i="1"/>
  <c r="AO113" i="1"/>
  <c r="J108" i="4" s="1"/>
  <c r="AO112" i="1"/>
  <c r="J107" i="4" s="1"/>
  <c r="AO111" i="1"/>
  <c r="J106" i="4" s="1"/>
  <c r="AO110" i="1"/>
  <c r="AO109" i="1"/>
  <c r="J104" i="4" s="1"/>
  <c r="AO108" i="1"/>
  <c r="J103" i="4" s="1"/>
  <c r="AO107" i="1"/>
  <c r="AO106" i="1"/>
  <c r="AO105" i="1"/>
  <c r="AO104" i="1"/>
  <c r="J99" i="4" s="1"/>
  <c r="AO103" i="1"/>
  <c r="J98" i="4" s="1"/>
  <c r="AO102" i="1"/>
  <c r="J97" i="4" s="1"/>
  <c r="AO101" i="1"/>
  <c r="J96" i="4" s="1"/>
  <c r="AO100" i="1"/>
  <c r="J95" i="4" s="1"/>
  <c r="AO99" i="1"/>
  <c r="AO98" i="1"/>
  <c r="AO97" i="1"/>
  <c r="AO96" i="1"/>
  <c r="J91" i="4" s="1"/>
  <c r="AO95" i="1"/>
  <c r="AO94" i="1"/>
  <c r="J89" i="4" s="1"/>
  <c r="AO93" i="1"/>
  <c r="J88" i="4" s="1"/>
  <c r="AO92" i="1"/>
  <c r="J87" i="4" s="1"/>
  <c r="AO91" i="1"/>
  <c r="AO90" i="1"/>
  <c r="AO89" i="1"/>
  <c r="J84" i="4" s="1"/>
  <c r="AO88" i="1"/>
  <c r="J83" i="4" s="1"/>
  <c r="AO87" i="1"/>
  <c r="J82" i="4" s="1"/>
  <c r="AO86" i="1"/>
  <c r="J81" i="4" s="1"/>
  <c r="AO85" i="1"/>
  <c r="J80" i="4" s="1"/>
  <c r="AO84" i="1"/>
  <c r="J79" i="4" s="1"/>
  <c r="AO83" i="1"/>
  <c r="AO82" i="1"/>
  <c r="AO81" i="1"/>
  <c r="AO80" i="1"/>
  <c r="J75" i="4" s="1"/>
  <c r="AO79" i="1"/>
  <c r="J74" i="4" s="1"/>
  <c r="AO78" i="1"/>
  <c r="J73" i="4" s="1"/>
  <c r="AO77" i="1"/>
  <c r="J72" i="4" s="1"/>
  <c r="AO76" i="1"/>
  <c r="J71" i="4" s="1"/>
  <c r="AO75" i="1"/>
  <c r="AO74" i="1"/>
  <c r="AO73" i="1"/>
  <c r="J68" i="4" s="1"/>
  <c r="AO72" i="1"/>
  <c r="J67" i="4" s="1"/>
  <c r="AO71" i="1"/>
  <c r="J66" i="4" s="1"/>
  <c r="AO70" i="1"/>
  <c r="J65" i="4" s="1"/>
  <c r="AO69" i="1"/>
  <c r="J64" i="4" s="1"/>
  <c r="AO68" i="1"/>
  <c r="J63" i="4" s="1"/>
  <c r="AO67" i="1"/>
  <c r="AO66" i="1"/>
  <c r="AO65" i="1"/>
  <c r="AO64" i="1"/>
  <c r="J59" i="4" s="1"/>
  <c r="AO63" i="1"/>
  <c r="J58" i="4" s="1"/>
  <c r="AO62" i="1"/>
  <c r="J57" i="4" s="1"/>
  <c r="AO61" i="1"/>
  <c r="J56" i="4" s="1"/>
  <c r="AO60" i="1"/>
  <c r="J55" i="4" s="1"/>
  <c r="AO59" i="1"/>
  <c r="AO58" i="1"/>
  <c r="AO57" i="1"/>
  <c r="J52" i="4" s="1"/>
  <c r="AO56" i="1"/>
  <c r="J51" i="4" s="1"/>
  <c r="AO55" i="1"/>
  <c r="J50" i="4" s="1"/>
  <c r="AO54" i="1"/>
  <c r="J49" i="4" s="1"/>
  <c r="AO53" i="1"/>
  <c r="J48" i="4" s="1"/>
  <c r="AO52" i="1"/>
  <c r="J47" i="4" s="1"/>
  <c r="AO51" i="1"/>
  <c r="AO50" i="1"/>
  <c r="AO49" i="1"/>
  <c r="J44" i="4" s="1"/>
  <c r="AO48" i="1"/>
  <c r="J43" i="4" s="1"/>
  <c r="AO47" i="1"/>
  <c r="AO46" i="1"/>
  <c r="J41" i="4" s="1"/>
  <c r="AO45" i="1"/>
  <c r="J40" i="4" s="1"/>
  <c r="AO44" i="1"/>
  <c r="J39" i="4" s="1"/>
  <c r="AO43" i="1"/>
  <c r="AO42" i="1"/>
  <c r="AO41" i="1"/>
  <c r="J36" i="4" s="1"/>
  <c r="AO40" i="1"/>
  <c r="J35" i="4" s="1"/>
  <c r="AO39" i="1"/>
  <c r="J34" i="4" s="1"/>
  <c r="AO38" i="1"/>
  <c r="J33" i="4" s="1"/>
  <c r="AO37" i="1"/>
  <c r="J32" i="4" s="1"/>
  <c r="AO36" i="1"/>
  <c r="J31" i="4" s="1"/>
  <c r="AO35" i="1"/>
  <c r="AO34" i="1"/>
  <c r="AO33" i="1"/>
  <c r="J28" i="4" s="1"/>
  <c r="AO32" i="1"/>
  <c r="J27" i="4" s="1"/>
  <c r="AO31" i="1"/>
  <c r="AO30" i="1"/>
  <c r="J25" i="4" s="1"/>
  <c r="AO29" i="1"/>
  <c r="J24" i="4" s="1"/>
  <c r="AO28" i="1"/>
  <c r="J23" i="4" s="1"/>
  <c r="AO27" i="1"/>
  <c r="AO26" i="1"/>
  <c r="AO25" i="1"/>
  <c r="AO24" i="1"/>
  <c r="J19" i="4" s="1"/>
  <c r="AO23" i="1"/>
  <c r="J18" i="4" s="1"/>
  <c r="AO22" i="1"/>
  <c r="J17" i="4" s="1"/>
  <c r="AO21" i="1"/>
  <c r="J16" i="4" s="1"/>
  <c r="AO20" i="1"/>
  <c r="J15" i="4" s="1"/>
  <c r="AO19" i="1"/>
  <c r="AO18" i="1"/>
  <c r="AO17" i="1"/>
  <c r="J12" i="4" s="1"/>
  <c r="AO16" i="1"/>
  <c r="J11" i="4" s="1"/>
  <c r="AO15" i="1"/>
  <c r="AO14" i="1"/>
  <c r="J9" i="4" s="1"/>
  <c r="AO13" i="1"/>
  <c r="J8" i="4" s="1"/>
  <c r="AO12" i="1"/>
  <c r="J7" i="4" s="1"/>
  <c r="AO11" i="1"/>
  <c r="AO10" i="1"/>
  <c r="AO9" i="1"/>
  <c r="J4" i="4" s="1"/>
  <c r="AO8" i="1"/>
  <c r="J3" i="4" s="1"/>
  <c r="AO7" i="1"/>
  <c r="J2" i="4" s="1"/>
  <c r="AK138" i="34"/>
  <c r="AJ138" i="34"/>
  <c r="AI138" i="34"/>
  <c r="AH138" i="34"/>
  <c r="I7" i="18"/>
  <c r="K7" i="18"/>
  <c r="N7" i="18"/>
  <c r="P7" i="18"/>
  <c r="I13" i="18"/>
  <c r="K13" i="18"/>
  <c r="N13" i="18"/>
  <c r="P13" i="18"/>
  <c r="I19" i="18"/>
  <c r="K19" i="18"/>
  <c r="N19" i="18"/>
  <c r="P19" i="18"/>
  <c r="I25" i="18"/>
  <c r="K25" i="18"/>
  <c r="N25" i="18"/>
  <c r="P25" i="18"/>
  <c r="I2" i="35"/>
  <c r="F2" i="35"/>
  <c r="D126" i="34"/>
  <c r="E126" i="34" s="1"/>
  <c r="D125" i="34"/>
  <c r="B125" i="34" s="1"/>
  <c r="D124" i="34"/>
  <c r="G124" i="34" s="1"/>
  <c r="D123" i="34"/>
  <c r="G123" i="34" s="1"/>
  <c r="D122" i="34"/>
  <c r="A122" i="34" s="1"/>
  <c r="D121" i="34"/>
  <c r="G121" i="34" s="1"/>
  <c r="D120" i="34"/>
  <c r="G120" i="34" s="1"/>
  <c r="D119" i="34"/>
  <c r="E119" i="34" s="1"/>
  <c r="D118" i="34"/>
  <c r="D117" i="34"/>
  <c r="D116" i="34"/>
  <c r="A116" i="34" s="1"/>
  <c r="D115" i="34"/>
  <c r="G115" i="34" s="1"/>
  <c r="D114" i="34"/>
  <c r="G114" i="34" s="1"/>
  <c r="D113" i="34"/>
  <c r="G113" i="34" s="1"/>
  <c r="D112" i="34"/>
  <c r="G112" i="34" s="1"/>
  <c r="D111" i="34"/>
  <c r="E111" i="34" s="1"/>
  <c r="D110" i="34"/>
  <c r="A110" i="34" s="1"/>
  <c r="D109" i="34"/>
  <c r="F109" i="34" s="1"/>
  <c r="D108" i="34"/>
  <c r="G108" i="34" s="1"/>
  <c r="D107" i="34"/>
  <c r="G107" i="34" s="1"/>
  <c r="D106" i="34"/>
  <c r="B106" i="34" s="1"/>
  <c r="D105" i="34"/>
  <c r="G105" i="34" s="1"/>
  <c r="D104" i="34"/>
  <c r="A104" i="34" s="1"/>
  <c r="D103" i="34"/>
  <c r="D102" i="34"/>
  <c r="G102" i="34" s="1"/>
  <c r="D101" i="34"/>
  <c r="G101" i="34" s="1"/>
  <c r="D100" i="34"/>
  <c r="A100" i="34" s="1"/>
  <c r="D99" i="34"/>
  <c r="G99" i="34" s="1"/>
  <c r="D98" i="34"/>
  <c r="G98" i="34" s="1"/>
  <c r="D97" i="34"/>
  <c r="G97" i="34" s="1"/>
  <c r="D96" i="34"/>
  <c r="B96" i="34" s="1"/>
  <c r="D95" i="34"/>
  <c r="D94" i="34"/>
  <c r="G94" i="34" s="1"/>
  <c r="D93" i="34"/>
  <c r="F93" i="34" s="1"/>
  <c r="D92" i="34"/>
  <c r="G92" i="34" s="1"/>
  <c r="D91" i="34"/>
  <c r="G91" i="34" s="1"/>
  <c r="D90" i="34"/>
  <c r="B90" i="34" s="1"/>
  <c r="D89" i="34"/>
  <c r="G89" i="34" s="1"/>
  <c r="D88" i="34"/>
  <c r="D87" i="34"/>
  <c r="D86" i="34"/>
  <c r="G86" i="34" s="1"/>
  <c r="D85" i="34"/>
  <c r="G85" i="34" s="1"/>
  <c r="D84" i="34"/>
  <c r="B84" i="34" s="1"/>
  <c r="D83" i="34"/>
  <c r="G83" i="34" s="1"/>
  <c r="D82" i="34"/>
  <c r="F82" i="34" s="1"/>
  <c r="D81" i="34"/>
  <c r="D80" i="34"/>
  <c r="G80" i="34" s="1"/>
  <c r="D79" i="34"/>
  <c r="G79" i="34" s="1"/>
  <c r="D78" i="34"/>
  <c r="G78" i="34" s="1"/>
  <c r="D77" i="34"/>
  <c r="H77" i="34" s="1"/>
  <c r="D76" i="34"/>
  <c r="G76" i="34" s="1"/>
  <c r="D75" i="34"/>
  <c r="G75" i="34" s="1"/>
  <c r="D74" i="34"/>
  <c r="E74" i="34" s="1"/>
  <c r="D73" i="34"/>
  <c r="A73" i="34" s="1"/>
  <c r="D72" i="34"/>
  <c r="G72" i="34" s="1"/>
  <c r="D71" i="34"/>
  <c r="B71" i="34" s="1"/>
  <c r="D70" i="34"/>
  <c r="G70" i="34" s="1"/>
  <c r="D69" i="34"/>
  <c r="G69" i="34" s="1"/>
  <c r="D68" i="34"/>
  <c r="B68" i="34" s="1"/>
  <c r="D67" i="34"/>
  <c r="H67" i="34" s="1"/>
  <c r="D66" i="34"/>
  <c r="A66" i="34" s="1"/>
  <c r="D65" i="34"/>
  <c r="G65" i="34" s="1"/>
  <c r="D64" i="34"/>
  <c r="G64" i="34" s="1"/>
  <c r="D63" i="34"/>
  <c r="G63" i="34" s="1"/>
  <c r="D62" i="34"/>
  <c r="G62" i="34" s="1"/>
  <c r="D61" i="34"/>
  <c r="A61" i="34" s="1"/>
  <c r="D60" i="34"/>
  <c r="B60" i="34" s="1"/>
  <c r="D59" i="34"/>
  <c r="D58" i="34"/>
  <c r="E58" i="34" s="1"/>
  <c r="D57" i="34"/>
  <c r="G57" i="34" s="1"/>
  <c r="D56" i="34"/>
  <c r="G56" i="34" s="1"/>
  <c r="D55" i="34"/>
  <c r="B55" i="34" s="1"/>
  <c r="D54" i="34"/>
  <c r="G54" i="34" s="1"/>
  <c r="D53" i="34"/>
  <c r="G53" i="34" s="1"/>
  <c r="D52" i="34"/>
  <c r="B52" i="34" s="1"/>
  <c r="D51" i="34"/>
  <c r="B51" i="34" s="1"/>
  <c r="D50" i="34"/>
  <c r="G50" i="34" s="1"/>
  <c r="D49" i="34"/>
  <c r="G49" i="34" s="1"/>
  <c r="D48" i="34"/>
  <c r="G48" i="34" s="1"/>
  <c r="D47" i="34"/>
  <c r="G47" i="34" s="1"/>
  <c r="D46" i="34"/>
  <c r="G46" i="34" s="1"/>
  <c r="D45" i="34"/>
  <c r="D44" i="34"/>
  <c r="D43" i="34"/>
  <c r="D42" i="34"/>
  <c r="E42" i="34" s="1"/>
  <c r="D41" i="34"/>
  <c r="G41" i="34" s="1"/>
  <c r="D40" i="34"/>
  <c r="G40" i="34" s="1"/>
  <c r="D39" i="34"/>
  <c r="D38" i="34"/>
  <c r="G38" i="34" s="1"/>
  <c r="D37" i="34"/>
  <c r="G37" i="34" s="1"/>
  <c r="D36" i="34"/>
  <c r="D35" i="34"/>
  <c r="G35" i="34" s="1"/>
  <c r="D34" i="34"/>
  <c r="G34" i="34" s="1"/>
  <c r="D33" i="34"/>
  <c r="H33" i="34" s="1"/>
  <c r="D32" i="34"/>
  <c r="G32" i="34" s="1"/>
  <c r="D31" i="34"/>
  <c r="G31" i="34" s="1"/>
  <c r="D30" i="34"/>
  <c r="D29" i="34"/>
  <c r="H29" i="34" s="1"/>
  <c r="D28" i="34"/>
  <c r="G28" i="34" s="1"/>
  <c r="D27" i="34"/>
  <c r="G27" i="34" s="1"/>
  <c r="D26" i="34"/>
  <c r="E26" i="34" s="1"/>
  <c r="D25" i="34"/>
  <c r="G25" i="34" s="1"/>
  <c r="D24" i="34"/>
  <c r="G24" i="34" s="1"/>
  <c r="D23" i="34"/>
  <c r="D22" i="34"/>
  <c r="D21" i="34"/>
  <c r="D20" i="34"/>
  <c r="D19" i="34"/>
  <c r="G19" i="34" s="1"/>
  <c r="D18" i="34"/>
  <c r="G18" i="34" s="1"/>
  <c r="D17" i="34"/>
  <c r="G17" i="34" s="1"/>
  <c r="D16" i="34"/>
  <c r="G16" i="34" s="1"/>
  <c r="D15" i="34"/>
  <c r="G15" i="34" s="1"/>
  <c r="D14" i="34"/>
  <c r="F14" i="34" s="1"/>
  <c r="D13" i="34"/>
  <c r="D12" i="34"/>
  <c r="G12" i="34" s="1"/>
  <c r="D11" i="34"/>
  <c r="G11" i="34" s="1"/>
  <c r="D10" i="34"/>
  <c r="E10" i="34" s="1"/>
  <c r="D9" i="34"/>
  <c r="G9" i="34" s="1"/>
  <c r="D8" i="34"/>
  <c r="G8" i="34" s="1"/>
  <c r="D7" i="34"/>
  <c r="B7" i="34" s="1"/>
  <c r="D6" i="34"/>
  <c r="A6" i="34" s="1"/>
  <c r="D5" i="34"/>
  <c r="B5" i="34" s="1"/>
  <c r="D4" i="34"/>
  <c r="D3" i="34"/>
  <c r="G3" i="34" s="1"/>
  <c r="AE4" i="18"/>
  <c r="AN2" i="34"/>
  <c r="AN3" i="34" s="1"/>
  <c r="AN4" i="34" s="1"/>
  <c r="AN5" i="34" s="1"/>
  <c r="AN6" i="34" s="1"/>
  <c r="AN7" i="34" s="1"/>
  <c r="AN8" i="34" s="1"/>
  <c r="AN9" i="34" s="1"/>
  <c r="AN10" i="34" s="1"/>
  <c r="AN11" i="34" s="1"/>
  <c r="AN12" i="34" s="1"/>
  <c r="AN13" i="34" s="1"/>
  <c r="AN14" i="34" s="1"/>
  <c r="AN15" i="34" s="1"/>
  <c r="AN16" i="34" s="1"/>
  <c r="AN17" i="34" s="1"/>
  <c r="AN18" i="34" s="1"/>
  <c r="AN19" i="34" s="1"/>
  <c r="AN20" i="34" s="1"/>
  <c r="AN21" i="34" s="1"/>
  <c r="AN22" i="34" s="1"/>
  <c r="AN23" i="34" s="1"/>
  <c r="AN24" i="34" s="1"/>
  <c r="AN25" i="34" s="1"/>
  <c r="AN26" i="34" s="1"/>
  <c r="AN27" i="34" s="1"/>
  <c r="AN28" i="34" s="1"/>
  <c r="AN29" i="34" s="1"/>
  <c r="AN30" i="34" s="1"/>
  <c r="AN31" i="34" s="1"/>
  <c r="AN32" i="34" s="1"/>
  <c r="AN33" i="34" s="1"/>
  <c r="AN34" i="34" s="1"/>
  <c r="AN35" i="34" s="1"/>
  <c r="AN36" i="34" s="1"/>
  <c r="AN37" i="34" s="1"/>
  <c r="AN38" i="34" s="1"/>
  <c r="AN39" i="34" s="1"/>
  <c r="AN40" i="34" s="1"/>
  <c r="AN41" i="34" s="1"/>
  <c r="AN42" i="34" s="1"/>
  <c r="AN43" i="34" s="1"/>
  <c r="AN44" i="34" s="1"/>
  <c r="AN45" i="34" s="1"/>
  <c r="AN46" i="34" s="1"/>
  <c r="AN47" i="34" s="1"/>
  <c r="AN48" i="34" s="1"/>
  <c r="AN49" i="34" s="1"/>
  <c r="AN50" i="34" s="1"/>
  <c r="AN51" i="34" s="1"/>
  <c r="AH2" i="34"/>
  <c r="AH3" i="34"/>
  <c r="AH4" i="34"/>
  <c r="AH5" i="34"/>
  <c r="AH6" i="34"/>
  <c r="AK6" i="34" s="1"/>
  <c r="AH7" i="34"/>
  <c r="AI7" i="34" s="1"/>
  <c r="AH8" i="34"/>
  <c r="AI8" i="34" s="1"/>
  <c r="AH9" i="34"/>
  <c r="AK9" i="34" s="1"/>
  <c r="AH10" i="34"/>
  <c r="AI10" i="34" s="1"/>
  <c r="AH11" i="34"/>
  <c r="AI11" i="34" s="1"/>
  <c r="AH12" i="34"/>
  <c r="AI12" i="34" s="1"/>
  <c r="AH13" i="34"/>
  <c r="AH14" i="34"/>
  <c r="AI14" i="34" s="1"/>
  <c r="AH15" i="34"/>
  <c r="AJ15" i="34" s="1"/>
  <c r="AH16" i="34"/>
  <c r="AI16" i="34" s="1"/>
  <c r="AH17" i="34"/>
  <c r="AK17" i="34" s="1"/>
  <c r="AH18" i="34"/>
  <c r="AI18" i="34" s="1"/>
  <c r="AH19" i="34"/>
  <c r="AH20" i="34"/>
  <c r="AI20" i="34" s="1"/>
  <c r="AH21" i="34"/>
  <c r="AH22" i="34"/>
  <c r="AH23" i="34"/>
  <c r="AH24" i="34"/>
  <c r="AH25" i="34"/>
  <c r="AH26" i="34"/>
  <c r="AH27" i="34"/>
  <c r="AI27" i="34" s="1"/>
  <c r="AH28" i="34"/>
  <c r="AH29" i="34"/>
  <c r="AF29" i="34" s="1"/>
  <c r="AH30" i="34"/>
  <c r="AL30" i="34" s="1"/>
  <c r="AH31" i="34"/>
  <c r="AH32" i="34"/>
  <c r="AE32" i="34" s="1"/>
  <c r="AH33" i="34"/>
  <c r="AJ33" i="34" s="1"/>
  <c r="AH34" i="34"/>
  <c r="AE34" i="34" s="1"/>
  <c r="AH35" i="34"/>
  <c r="AI35" i="34" s="1"/>
  <c r="AH36" i="34"/>
  <c r="AJ36" i="34" s="1"/>
  <c r="AH37" i="34"/>
  <c r="AF37" i="34" s="1"/>
  <c r="AH38" i="34"/>
  <c r="AL38" i="34" s="1"/>
  <c r="AH39" i="34"/>
  <c r="AJ39" i="34" s="1"/>
  <c r="AH40" i="34"/>
  <c r="AH41" i="34"/>
  <c r="AJ41" i="34" s="1"/>
  <c r="AH42" i="34"/>
  <c r="AI42" i="34" s="1"/>
  <c r="AH43" i="34"/>
  <c r="AI43" i="34" s="1"/>
  <c r="AH44" i="34"/>
  <c r="AK44" i="34" s="1"/>
  <c r="AH45" i="34"/>
  <c r="AF45" i="34" s="1"/>
  <c r="AH46" i="34"/>
  <c r="AE46" i="34" s="1"/>
  <c r="AH47" i="34"/>
  <c r="AH48" i="34"/>
  <c r="AE48" i="34" s="1"/>
  <c r="AH49" i="34"/>
  <c r="AH50" i="34"/>
  <c r="AL50" i="34" s="1"/>
  <c r="AH51" i="34"/>
  <c r="AH52" i="34"/>
  <c r="AE52" i="34" s="1"/>
  <c r="AH53" i="34"/>
  <c r="AH54" i="34"/>
  <c r="AH55" i="34"/>
  <c r="AH56" i="34"/>
  <c r="AE56" i="34" s="1"/>
  <c r="AH57" i="34"/>
  <c r="AF57" i="34" s="1"/>
  <c r="AH58" i="34"/>
  <c r="AH59" i="34"/>
  <c r="AH60" i="34"/>
  <c r="AE60" i="34" s="1"/>
  <c r="AH61" i="34"/>
  <c r="AF61" i="34" s="1"/>
  <c r="AH62" i="34"/>
  <c r="AH63" i="34"/>
  <c r="AH64" i="34"/>
  <c r="AE64" i="34" s="1"/>
  <c r="AH65" i="34"/>
  <c r="AH66" i="34"/>
  <c r="AF66" i="34" s="1"/>
  <c r="AH67" i="34"/>
  <c r="AH68" i="34"/>
  <c r="AE68" i="34" s="1"/>
  <c r="AH69" i="34"/>
  <c r="AF69" i="34" s="1"/>
  <c r="AH70" i="34"/>
  <c r="AH71" i="34"/>
  <c r="AH72" i="34"/>
  <c r="AE72" i="34" s="1"/>
  <c r="AH73" i="34"/>
  <c r="AH74" i="34"/>
  <c r="AH75" i="34"/>
  <c r="AH76" i="34"/>
  <c r="AE76" i="34" s="1"/>
  <c r="AH77" i="34"/>
  <c r="AI77" i="34" s="1"/>
  <c r="AH78" i="34"/>
  <c r="AJ78" i="34" s="1"/>
  <c r="AH79" i="34"/>
  <c r="AH80" i="34"/>
  <c r="AE80" i="34" s="1"/>
  <c r="AH81" i="34"/>
  <c r="AI81" i="34" s="1"/>
  <c r="AH82" i="34"/>
  <c r="AJ82" i="34" s="1"/>
  <c r="AH83" i="34"/>
  <c r="AH84" i="34"/>
  <c r="AE84" i="34" s="1"/>
  <c r="AH85" i="34"/>
  <c r="AI85" i="34" s="1"/>
  <c r="AH86" i="34"/>
  <c r="AJ86" i="34" s="1"/>
  <c r="AH87" i="34"/>
  <c r="AH88" i="34"/>
  <c r="AE88" i="34" s="1"/>
  <c r="AH89" i="34"/>
  <c r="AI89" i="34" s="1"/>
  <c r="AH90" i="34"/>
  <c r="AH91" i="34"/>
  <c r="AJ91" i="34" s="1"/>
  <c r="AH92" i="34"/>
  <c r="AJ92" i="34" s="1"/>
  <c r="AH93" i="34"/>
  <c r="AH94" i="34"/>
  <c r="AH95" i="34"/>
  <c r="AE95" i="34" s="1"/>
  <c r="AH96" i="34"/>
  <c r="AJ96" i="34" s="1"/>
  <c r="AH97" i="34"/>
  <c r="AE97" i="34" s="1"/>
  <c r="AH98" i="34"/>
  <c r="AH99" i="34"/>
  <c r="AJ99" i="34" s="1"/>
  <c r="AH100" i="34"/>
  <c r="AF100" i="34" s="1"/>
  <c r="AH101" i="34"/>
  <c r="AE101" i="34" s="1"/>
  <c r="AH102" i="34"/>
  <c r="AJ102" i="34" s="1"/>
  <c r="AH103" i="34"/>
  <c r="AE103" i="34" s="1"/>
  <c r="AH104" i="34"/>
  <c r="AJ104" i="34" s="1"/>
  <c r="AH105" i="34"/>
  <c r="AE105" i="34" s="1"/>
  <c r="AH106" i="34"/>
  <c r="AI106" i="34" s="1"/>
  <c r="AH107" i="34"/>
  <c r="AH108" i="34"/>
  <c r="AH109" i="34"/>
  <c r="AH110" i="34"/>
  <c r="AH111" i="34"/>
  <c r="AJ111" i="34" s="1"/>
  <c r="AH112" i="34"/>
  <c r="AH113" i="34"/>
  <c r="AL113" i="34" s="1"/>
  <c r="AH114" i="34"/>
  <c r="AI114" i="34" s="1"/>
  <c r="AH115" i="34"/>
  <c r="AE115" i="34" s="1"/>
  <c r="AH116" i="34"/>
  <c r="AL116" i="34" s="1"/>
  <c r="AH117" i="34"/>
  <c r="AH118" i="34"/>
  <c r="AI118" i="34" s="1"/>
  <c r="AH119" i="34"/>
  <c r="AH120" i="34"/>
  <c r="AF120" i="34" s="1"/>
  <c r="AH121" i="34"/>
  <c r="AE121" i="34" s="1"/>
  <c r="AH122" i="34"/>
  <c r="AI122" i="34" s="1"/>
  <c r="AH123" i="34"/>
  <c r="AH124" i="34"/>
  <c r="AJ124" i="34" s="1"/>
  <c r="AH125" i="34"/>
  <c r="AE125" i="34" s="1"/>
  <c r="AH126" i="34"/>
  <c r="AH127" i="34"/>
  <c r="AI127" i="34"/>
  <c r="AJ127" i="34"/>
  <c r="AK127" i="34"/>
  <c r="AH128" i="34"/>
  <c r="AI128" i="34"/>
  <c r="AJ128" i="34"/>
  <c r="AK128" i="34"/>
  <c r="AH129" i="34"/>
  <c r="AI129" i="34"/>
  <c r="AJ129" i="34"/>
  <c r="AK129" i="34"/>
  <c r="AH130" i="34"/>
  <c r="AI130" i="34"/>
  <c r="AJ130" i="34"/>
  <c r="AK130" i="34"/>
  <c r="AH131" i="34"/>
  <c r="AI131" i="34"/>
  <c r="AJ131" i="34"/>
  <c r="AK131" i="34"/>
  <c r="AH132" i="34"/>
  <c r="AI132" i="34"/>
  <c r="AJ132" i="34"/>
  <c r="AK132" i="34"/>
  <c r="AH133" i="34"/>
  <c r="AI133" i="34"/>
  <c r="AJ133" i="34"/>
  <c r="AK133" i="34"/>
  <c r="AH134" i="34"/>
  <c r="AI134" i="34"/>
  <c r="AJ134" i="34"/>
  <c r="AK134" i="34"/>
  <c r="AH135" i="34"/>
  <c r="AI135" i="34"/>
  <c r="AJ135" i="34"/>
  <c r="AK135" i="34"/>
  <c r="AH136" i="34"/>
  <c r="AI136" i="34"/>
  <c r="AJ136" i="34"/>
  <c r="AK136" i="34"/>
  <c r="AH137" i="34"/>
  <c r="AI137" i="34"/>
  <c r="AJ137" i="34"/>
  <c r="AK137" i="34"/>
  <c r="J2" i="34"/>
  <c r="J3" i="34" s="1"/>
  <c r="J4" i="34" s="1"/>
  <c r="J5" i="34" s="1"/>
  <c r="J6" i="34" s="1"/>
  <c r="J7" i="34" s="1"/>
  <c r="J8" i="34" s="1"/>
  <c r="J9" i="34" s="1"/>
  <c r="J10" i="34" s="1"/>
  <c r="J11" i="34" s="1"/>
  <c r="J12" i="34" s="1"/>
  <c r="J13" i="34" s="1"/>
  <c r="J14" i="34" s="1"/>
  <c r="J15" i="34" s="1"/>
  <c r="J16" i="34" s="1"/>
  <c r="J17" i="34" s="1"/>
  <c r="J18" i="34" s="1"/>
  <c r="J19" i="34" s="1"/>
  <c r="J20" i="34" s="1"/>
  <c r="J21" i="34" s="1"/>
  <c r="J22" i="34" s="1"/>
  <c r="J23" i="34" s="1"/>
  <c r="J24" i="34" s="1"/>
  <c r="J25" i="34" s="1"/>
  <c r="J26" i="34" s="1"/>
  <c r="J27" i="34" s="1"/>
  <c r="J28" i="34" s="1"/>
  <c r="J29" i="34" s="1"/>
  <c r="J30" i="34" s="1"/>
  <c r="J31" i="34" s="1"/>
  <c r="J32" i="34" s="1"/>
  <c r="J33" i="34" s="1"/>
  <c r="J34" i="34" s="1"/>
  <c r="J35" i="34" s="1"/>
  <c r="J36" i="34" s="1"/>
  <c r="J37" i="34" s="1"/>
  <c r="J38" i="34" s="1"/>
  <c r="J39" i="34" s="1"/>
  <c r="J40" i="34" s="1"/>
  <c r="J41" i="34" s="1"/>
  <c r="J42" i="34" s="1"/>
  <c r="J43" i="34" s="1"/>
  <c r="J44" i="34" s="1"/>
  <c r="J45" i="34" s="1"/>
  <c r="J46" i="34" s="1"/>
  <c r="J47" i="34" s="1"/>
  <c r="J48" i="34" s="1"/>
  <c r="J49" i="34" s="1"/>
  <c r="J50" i="34" s="1"/>
  <c r="J51" i="34" s="1"/>
  <c r="D2" i="34"/>
  <c r="G2" i="34" s="1"/>
  <c r="F37" i="34"/>
  <c r="F41" i="34"/>
  <c r="H45" i="34"/>
  <c r="E49" i="34"/>
  <c r="A56" i="34"/>
  <c r="H57" i="34"/>
  <c r="B64" i="34"/>
  <c r="A65" i="34"/>
  <c r="F65" i="34"/>
  <c r="B69" i="34"/>
  <c r="A77" i="34"/>
  <c r="B80" i="34"/>
  <c r="E89" i="34"/>
  <c r="F89" i="34"/>
  <c r="B97" i="34"/>
  <c r="H97" i="34"/>
  <c r="A105" i="34"/>
  <c r="B105" i="34"/>
  <c r="F105" i="34"/>
  <c r="A113" i="34"/>
  <c r="B113" i="34"/>
  <c r="A120" i="34"/>
  <c r="B120" i="34"/>
  <c r="B121" i="34"/>
  <c r="D127" i="34"/>
  <c r="D128" i="34"/>
  <c r="D129" i="34"/>
  <c r="D130" i="34"/>
  <c r="D131" i="34"/>
  <c r="D132" i="34"/>
  <c r="D133" i="34"/>
  <c r="A133" i="34" s="1"/>
  <c r="C133" i="34" s="1"/>
  <c r="D134" i="34"/>
  <c r="A134" i="34" s="1"/>
  <c r="C134" i="34" s="1"/>
  <c r="D135" i="34"/>
  <c r="A135" i="34" s="1"/>
  <c r="C135" i="34" s="1"/>
  <c r="D136" i="34"/>
  <c r="A136" i="34" s="1"/>
  <c r="C136" i="34" s="1"/>
  <c r="D137" i="34"/>
  <c r="A137" i="34" s="1"/>
  <c r="C137" i="34" s="1"/>
  <c r="D138" i="34"/>
  <c r="A138" i="34" s="1"/>
  <c r="C138" i="34" s="1"/>
  <c r="E127" i="34"/>
  <c r="F127" i="34"/>
  <c r="G127" i="34"/>
  <c r="E128" i="34"/>
  <c r="F128" i="34"/>
  <c r="G128" i="34"/>
  <c r="E129" i="34"/>
  <c r="F129" i="34"/>
  <c r="G129" i="34"/>
  <c r="E130" i="34"/>
  <c r="F130" i="34"/>
  <c r="G130" i="34"/>
  <c r="E131" i="34"/>
  <c r="F131" i="34"/>
  <c r="G131" i="34"/>
  <c r="E132" i="34"/>
  <c r="F132" i="34"/>
  <c r="G132" i="34"/>
  <c r="E133" i="34"/>
  <c r="F133" i="34"/>
  <c r="G133" i="34"/>
  <c r="E134" i="34"/>
  <c r="F134" i="34"/>
  <c r="G134" i="34"/>
  <c r="E135" i="34"/>
  <c r="F135" i="34"/>
  <c r="G135" i="34"/>
  <c r="E136" i="34"/>
  <c r="F136" i="34"/>
  <c r="G136" i="34"/>
  <c r="E137" i="34"/>
  <c r="F137" i="34"/>
  <c r="G137" i="34"/>
  <c r="E138" i="34"/>
  <c r="F138" i="34"/>
  <c r="G138" i="34"/>
  <c r="E113" i="34"/>
  <c r="H113" i="34"/>
  <c r="E116" i="34"/>
  <c r="E120" i="34"/>
  <c r="F120" i="34"/>
  <c r="H120" i="34"/>
  <c r="F121" i="34"/>
  <c r="H86" i="37"/>
  <c r="G85" i="37"/>
  <c r="D85" i="37"/>
  <c r="I45" i="37"/>
  <c r="F45" i="37"/>
  <c r="C45" i="37"/>
  <c r="H43" i="37"/>
  <c r="G42" i="37"/>
  <c r="D42" i="37"/>
  <c r="I32" i="37"/>
  <c r="I2" i="37"/>
  <c r="F2" i="37"/>
  <c r="C2" i="37"/>
  <c r="D85" i="35"/>
  <c r="D42" i="35"/>
  <c r="H86" i="35"/>
  <c r="H43" i="35"/>
  <c r="I45" i="35"/>
  <c r="F45" i="35"/>
  <c r="C45" i="35"/>
  <c r="G85" i="35"/>
  <c r="AK4" i="1"/>
  <c r="AB131" i="1"/>
  <c r="AG131" i="1" s="1"/>
  <c r="AC131" i="1"/>
  <c r="G42" i="35"/>
  <c r="I32" i="35"/>
  <c r="C2" i="35"/>
  <c r="C4" i="1"/>
  <c r="C3" i="1"/>
  <c r="K4" i="18"/>
  <c r="K3" i="18"/>
  <c r="V130" i="1"/>
  <c r="T130" i="1"/>
  <c r="O130" i="1"/>
  <c r="V129" i="1"/>
  <c r="T129" i="1"/>
  <c r="O129" i="1"/>
  <c r="V128" i="1"/>
  <c r="T128" i="1"/>
  <c r="O128" i="1"/>
  <c r="V127" i="1"/>
  <c r="T127" i="1"/>
  <c r="O127" i="1"/>
  <c r="V126" i="1"/>
  <c r="T126" i="1"/>
  <c r="O126" i="1"/>
  <c r="V125" i="1"/>
  <c r="T125" i="1"/>
  <c r="O125" i="1"/>
  <c r="V124" i="1"/>
  <c r="T124" i="1"/>
  <c r="O124" i="1"/>
  <c r="V123" i="1"/>
  <c r="T123" i="1"/>
  <c r="O123" i="1"/>
  <c r="V122" i="1"/>
  <c r="T122" i="1"/>
  <c r="O122" i="1"/>
  <c r="V121" i="1"/>
  <c r="T121" i="1"/>
  <c r="O121" i="1"/>
  <c r="V120" i="1"/>
  <c r="T120" i="1"/>
  <c r="O120" i="1"/>
  <c r="V119" i="1"/>
  <c r="T119" i="1"/>
  <c r="O119" i="1"/>
  <c r="V118" i="1"/>
  <c r="T118" i="1"/>
  <c r="O118" i="1"/>
  <c r="V117" i="1"/>
  <c r="T117" i="1"/>
  <c r="O117" i="1"/>
  <c r="V116" i="1"/>
  <c r="T116" i="1"/>
  <c r="O116" i="1"/>
  <c r="V115" i="1"/>
  <c r="T115" i="1"/>
  <c r="O115" i="1"/>
  <c r="V114" i="1"/>
  <c r="T114" i="1"/>
  <c r="O114" i="1"/>
  <c r="V113" i="1"/>
  <c r="T113" i="1"/>
  <c r="O113" i="1"/>
  <c r="V112" i="1"/>
  <c r="T112" i="1"/>
  <c r="O112" i="1"/>
  <c r="V111" i="1"/>
  <c r="T111" i="1"/>
  <c r="O111" i="1"/>
  <c r="V110" i="1"/>
  <c r="T110" i="1"/>
  <c r="O110" i="1"/>
  <c r="V109" i="1"/>
  <c r="T109" i="1"/>
  <c r="O109" i="1"/>
  <c r="V108" i="1"/>
  <c r="T108" i="1"/>
  <c r="O108" i="1"/>
  <c r="V107" i="1"/>
  <c r="T107" i="1"/>
  <c r="O107" i="1"/>
  <c r="V106" i="1"/>
  <c r="T106" i="1"/>
  <c r="O106" i="1"/>
  <c r="V105" i="1"/>
  <c r="T105" i="1"/>
  <c r="O105" i="1"/>
  <c r="V104" i="1"/>
  <c r="T104" i="1"/>
  <c r="O104" i="1"/>
  <c r="V103" i="1"/>
  <c r="T103" i="1"/>
  <c r="O103" i="1"/>
  <c r="V102" i="1"/>
  <c r="T102" i="1"/>
  <c r="O102" i="1"/>
  <c r="V101" i="1"/>
  <c r="T101" i="1"/>
  <c r="O101" i="1"/>
  <c r="V100" i="1"/>
  <c r="T100" i="1"/>
  <c r="O100" i="1"/>
  <c r="V99" i="1"/>
  <c r="T99" i="1"/>
  <c r="O99" i="1"/>
  <c r="V98" i="1"/>
  <c r="T98" i="1"/>
  <c r="O98" i="1"/>
  <c r="V97" i="1"/>
  <c r="T97" i="1"/>
  <c r="O97" i="1"/>
  <c r="V96" i="1"/>
  <c r="T96" i="1"/>
  <c r="O96" i="1"/>
  <c r="V95" i="1"/>
  <c r="T95" i="1"/>
  <c r="O95" i="1"/>
  <c r="V94" i="1"/>
  <c r="T94" i="1"/>
  <c r="O94" i="1"/>
  <c r="V93" i="1"/>
  <c r="T93" i="1"/>
  <c r="O93" i="1"/>
  <c r="V92" i="1"/>
  <c r="T92" i="1"/>
  <c r="O92" i="1"/>
  <c r="V91" i="1"/>
  <c r="T91" i="1"/>
  <c r="O91" i="1"/>
  <c r="V90" i="1"/>
  <c r="T90" i="1"/>
  <c r="O90" i="1"/>
  <c r="V89" i="1"/>
  <c r="T89" i="1"/>
  <c r="O89" i="1"/>
  <c r="V88" i="1"/>
  <c r="T88" i="1"/>
  <c r="O88" i="1"/>
  <c r="V87" i="1"/>
  <c r="T87" i="1"/>
  <c r="O87" i="1"/>
  <c r="V86" i="1"/>
  <c r="T86" i="1"/>
  <c r="O86" i="1"/>
  <c r="V85" i="1"/>
  <c r="T85" i="1"/>
  <c r="O85" i="1"/>
  <c r="V84" i="1"/>
  <c r="T84" i="1"/>
  <c r="O84" i="1"/>
  <c r="V83" i="1"/>
  <c r="T83" i="1"/>
  <c r="O83" i="1"/>
  <c r="V82" i="1"/>
  <c r="T82" i="1"/>
  <c r="O82" i="1"/>
  <c r="V81" i="1"/>
  <c r="T81" i="1"/>
  <c r="O81" i="1"/>
  <c r="V80" i="1"/>
  <c r="T80" i="1"/>
  <c r="O80" i="1"/>
  <c r="V79" i="1"/>
  <c r="T79" i="1"/>
  <c r="O79" i="1"/>
  <c r="V78" i="1"/>
  <c r="T78" i="1"/>
  <c r="O78" i="1"/>
  <c r="V77" i="1"/>
  <c r="T77" i="1"/>
  <c r="O77" i="1"/>
  <c r="V76" i="1"/>
  <c r="T76" i="1"/>
  <c r="O76" i="1"/>
  <c r="V75" i="1"/>
  <c r="T75" i="1"/>
  <c r="O75" i="1"/>
  <c r="V74" i="1"/>
  <c r="T74" i="1"/>
  <c r="O74" i="1"/>
  <c r="V73" i="1"/>
  <c r="T73" i="1"/>
  <c r="O73" i="1"/>
  <c r="V72" i="1"/>
  <c r="T72" i="1"/>
  <c r="O72" i="1"/>
  <c r="V71" i="1"/>
  <c r="T71" i="1"/>
  <c r="O71" i="1"/>
  <c r="V70" i="1"/>
  <c r="T70" i="1"/>
  <c r="O70" i="1"/>
  <c r="V69" i="1"/>
  <c r="T69" i="1"/>
  <c r="O69" i="1"/>
  <c r="V68" i="1"/>
  <c r="T68" i="1"/>
  <c r="O68" i="1"/>
  <c r="V67" i="1"/>
  <c r="T67" i="1"/>
  <c r="O67" i="1"/>
  <c r="V66" i="1"/>
  <c r="T66" i="1"/>
  <c r="O66" i="1"/>
  <c r="V65" i="1"/>
  <c r="T65" i="1"/>
  <c r="O65" i="1"/>
  <c r="V64" i="1"/>
  <c r="T64" i="1"/>
  <c r="O64" i="1"/>
  <c r="V63" i="1"/>
  <c r="T63" i="1"/>
  <c r="O63" i="1"/>
  <c r="V62" i="1"/>
  <c r="T62" i="1"/>
  <c r="O62" i="1"/>
  <c r="V61" i="1"/>
  <c r="T61" i="1"/>
  <c r="O61" i="1"/>
  <c r="V60" i="1"/>
  <c r="T60" i="1"/>
  <c r="O60" i="1"/>
  <c r="V59" i="1"/>
  <c r="T59" i="1"/>
  <c r="O59" i="1"/>
  <c r="V58" i="1"/>
  <c r="T58" i="1"/>
  <c r="O58" i="1"/>
  <c r="V57" i="1"/>
  <c r="T57" i="1"/>
  <c r="O57" i="1"/>
  <c r="V56" i="1"/>
  <c r="T56" i="1"/>
  <c r="O56" i="1"/>
  <c r="V55" i="1"/>
  <c r="T55" i="1"/>
  <c r="O55" i="1"/>
  <c r="V54" i="1"/>
  <c r="T54" i="1"/>
  <c r="O54" i="1"/>
  <c r="V53" i="1"/>
  <c r="T53" i="1"/>
  <c r="O53" i="1"/>
  <c r="V52" i="1"/>
  <c r="T52" i="1"/>
  <c r="O52" i="1"/>
  <c r="V51" i="1"/>
  <c r="T51" i="1"/>
  <c r="O51" i="1"/>
  <c r="V50" i="1"/>
  <c r="T50" i="1"/>
  <c r="O50" i="1"/>
  <c r="V49" i="1"/>
  <c r="T49" i="1"/>
  <c r="O49" i="1"/>
  <c r="V48" i="1"/>
  <c r="T48" i="1"/>
  <c r="O48" i="1"/>
  <c r="V47" i="1"/>
  <c r="T47" i="1"/>
  <c r="O47" i="1"/>
  <c r="V46" i="1"/>
  <c r="T46" i="1"/>
  <c r="O46" i="1"/>
  <c r="V45" i="1"/>
  <c r="T45" i="1"/>
  <c r="O45" i="1"/>
  <c r="V44" i="1"/>
  <c r="T44" i="1"/>
  <c r="O44" i="1"/>
  <c r="V43" i="1"/>
  <c r="T43" i="1"/>
  <c r="O43" i="1"/>
  <c r="V42" i="1"/>
  <c r="T42" i="1"/>
  <c r="O42" i="1"/>
  <c r="V41" i="1"/>
  <c r="T41" i="1"/>
  <c r="O41" i="1"/>
  <c r="V40" i="1"/>
  <c r="T40" i="1"/>
  <c r="O40" i="1"/>
  <c r="V39" i="1"/>
  <c r="T39" i="1"/>
  <c r="O39" i="1"/>
  <c r="V38" i="1"/>
  <c r="T38" i="1"/>
  <c r="O38" i="1"/>
  <c r="V37" i="1"/>
  <c r="T37" i="1"/>
  <c r="O37" i="1"/>
  <c r="V36" i="1"/>
  <c r="T36" i="1"/>
  <c r="O36" i="1"/>
  <c r="V35" i="1"/>
  <c r="T35" i="1"/>
  <c r="O35" i="1"/>
  <c r="V34" i="1"/>
  <c r="T34" i="1"/>
  <c r="O34" i="1"/>
  <c r="V33" i="1"/>
  <c r="T33" i="1"/>
  <c r="O33" i="1"/>
  <c r="V32" i="1"/>
  <c r="T32" i="1"/>
  <c r="O32" i="1"/>
  <c r="O31" i="1"/>
  <c r="O30" i="1"/>
  <c r="O29" i="1"/>
  <c r="O28" i="1"/>
  <c r="O27" i="1"/>
  <c r="O26" i="1"/>
  <c r="O25" i="1"/>
  <c r="O24" i="1"/>
  <c r="O23" i="1"/>
  <c r="O22" i="1"/>
  <c r="O21" i="1"/>
  <c r="O20" i="1"/>
  <c r="O19" i="1"/>
  <c r="O18" i="1"/>
  <c r="O17" i="1"/>
  <c r="O16" i="1"/>
  <c r="O15" i="1"/>
  <c r="O14" i="1"/>
  <c r="O13" i="1"/>
  <c r="O12" i="1"/>
  <c r="O11" i="1"/>
  <c r="O10" i="1"/>
  <c r="O9" i="1"/>
  <c r="O8" i="1"/>
  <c r="V31" i="1"/>
  <c r="T31" i="1"/>
  <c r="V30" i="1"/>
  <c r="T30" i="1"/>
  <c r="V29" i="1"/>
  <c r="T29" i="1"/>
  <c r="V28" i="1"/>
  <c r="T28" i="1"/>
  <c r="V27" i="1"/>
  <c r="T27" i="1"/>
  <c r="V26" i="1"/>
  <c r="T26" i="1"/>
  <c r="V25" i="1"/>
  <c r="T25" i="1"/>
  <c r="V24" i="1"/>
  <c r="T24" i="1"/>
  <c r="V23" i="1"/>
  <c r="T23" i="1"/>
  <c r="V22" i="1"/>
  <c r="T22" i="1"/>
  <c r="V21" i="1"/>
  <c r="T21" i="1"/>
  <c r="V20" i="1"/>
  <c r="T20" i="1"/>
  <c r="V19" i="1"/>
  <c r="T19" i="1"/>
  <c r="V18" i="1"/>
  <c r="T18" i="1"/>
  <c r="V17" i="1"/>
  <c r="T17" i="1"/>
  <c r="V16" i="1"/>
  <c r="T16" i="1"/>
  <c r="V15" i="1"/>
  <c r="T15" i="1"/>
  <c r="V14" i="1"/>
  <c r="T14" i="1"/>
  <c r="V13" i="1"/>
  <c r="T13" i="1"/>
  <c r="V12" i="1"/>
  <c r="T12" i="1"/>
  <c r="V11" i="1"/>
  <c r="T11" i="1"/>
  <c r="V10" i="1"/>
  <c r="T10" i="1"/>
  <c r="V9" i="1"/>
  <c r="T9" i="1"/>
  <c r="V8" i="1"/>
  <c r="T8" i="1"/>
  <c r="J46" i="4"/>
  <c r="J45" i="4"/>
  <c r="J42" i="4"/>
  <c r="J38" i="4"/>
  <c r="J37" i="4"/>
  <c r="J30" i="4"/>
  <c r="J29" i="4"/>
  <c r="J76" i="4"/>
  <c r="J70" i="4"/>
  <c r="J69" i="4"/>
  <c r="J62" i="4"/>
  <c r="J61" i="4"/>
  <c r="J60" i="4"/>
  <c r="J54" i="4"/>
  <c r="J53" i="4"/>
  <c r="J101" i="4"/>
  <c r="J100" i="4"/>
  <c r="J94" i="4"/>
  <c r="J93" i="4"/>
  <c r="J92" i="4"/>
  <c r="J90" i="4"/>
  <c r="J86" i="4"/>
  <c r="J85" i="4"/>
  <c r="J78" i="4"/>
  <c r="J77" i="4"/>
  <c r="AI131" i="1"/>
  <c r="D126" i="4" s="1"/>
  <c r="AI130" i="1"/>
  <c r="AM130" i="1" s="1"/>
  <c r="H125" i="4" s="1"/>
  <c r="AI129" i="1"/>
  <c r="AL129" i="1" s="1"/>
  <c r="G124" i="4" s="1"/>
  <c r="AI128" i="1"/>
  <c r="AI127" i="1"/>
  <c r="D122" i="4" s="1"/>
  <c r="AI126" i="1"/>
  <c r="AK126" i="1" s="1"/>
  <c r="F121" i="4" s="1"/>
  <c r="AI125" i="1"/>
  <c r="D120" i="4" s="1"/>
  <c r="AI124" i="1"/>
  <c r="AI123" i="1"/>
  <c r="AP123" i="1" s="1"/>
  <c r="AI122" i="1"/>
  <c r="D117" i="4" s="1"/>
  <c r="AI121" i="1"/>
  <c r="AM121" i="1" s="1"/>
  <c r="H116" i="4" s="1"/>
  <c r="AI120" i="1"/>
  <c r="AJ120" i="1" s="1"/>
  <c r="E115" i="4" s="1"/>
  <c r="AI119" i="1"/>
  <c r="AK119" i="1" s="1"/>
  <c r="F114" i="4" s="1"/>
  <c r="AI118" i="1"/>
  <c r="D113" i="4" s="1"/>
  <c r="AI117" i="1"/>
  <c r="AJ117" i="1" s="1"/>
  <c r="E112" i="4" s="1"/>
  <c r="AI116" i="1"/>
  <c r="AJ116" i="1" s="1"/>
  <c r="E111" i="4" s="1"/>
  <c r="AI115" i="1"/>
  <c r="D110" i="4" s="1"/>
  <c r="AI114" i="1"/>
  <c r="D109" i="4" s="1"/>
  <c r="AI113" i="1"/>
  <c r="D108" i="4" s="1"/>
  <c r="AI112" i="1"/>
  <c r="AI111" i="1"/>
  <c r="AL111" i="1" s="1"/>
  <c r="G106" i="4" s="1"/>
  <c r="AI110" i="1"/>
  <c r="AL110" i="1" s="1"/>
  <c r="G105" i="4" s="1"/>
  <c r="AI109" i="1"/>
  <c r="D104" i="4" s="1"/>
  <c r="AI108" i="1"/>
  <c r="AM108" i="1" s="1"/>
  <c r="H103" i="4" s="1"/>
  <c r="AI107" i="1"/>
  <c r="AM107" i="1" s="1"/>
  <c r="H102" i="4" s="1"/>
  <c r="AN131" i="1"/>
  <c r="I126" i="4" s="1"/>
  <c r="AS131" i="1"/>
  <c r="J125" i="4"/>
  <c r="AN130" i="1"/>
  <c r="I125" i="4" s="1"/>
  <c r="AB130" i="1"/>
  <c r="AC130" i="1"/>
  <c r="J124" i="4"/>
  <c r="AN129" i="1"/>
  <c r="I124" i="4" s="1"/>
  <c r="AB129" i="1"/>
  <c r="AC129" i="1"/>
  <c r="AN128" i="1"/>
  <c r="I123" i="4" s="1"/>
  <c r="AB128" i="1"/>
  <c r="B123" i="4" s="1"/>
  <c r="N123" i="4" s="1"/>
  <c r="O123" i="4" s="1"/>
  <c r="AC128" i="1"/>
  <c r="AN127" i="1"/>
  <c r="I122" i="4" s="1"/>
  <c r="AB127" i="1"/>
  <c r="AG127" i="1" s="1"/>
  <c r="AC127" i="1"/>
  <c r="J121" i="4"/>
  <c r="AN126" i="1"/>
  <c r="I121" i="4" s="1"/>
  <c r="AB126" i="1"/>
  <c r="AC126" i="1"/>
  <c r="AN125" i="1"/>
  <c r="I120" i="4" s="1"/>
  <c r="AB125" i="1"/>
  <c r="AG125" i="1" s="1"/>
  <c r="AC125" i="1"/>
  <c r="AN124" i="1"/>
  <c r="I119" i="4" s="1"/>
  <c r="AB124" i="1"/>
  <c r="AG124" i="1" s="1"/>
  <c r="AC124" i="1"/>
  <c r="J118" i="4"/>
  <c r="AN123" i="1"/>
  <c r="I118" i="4" s="1"/>
  <c r="AB123" i="1"/>
  <c r="AC123" i="1"/>
  <c r="AD123" i="1" s="1"/>
  <c r="J117" i="4"/>
  <c r="AN122" i="1"/>
  <c r="I117" i="4" s="1"/>
  <c r="AB122" i="1"/>
  <c r="AC122" i="1"/>
  <c r="J116" i="4"/>
  <c r="AN121" i="1"/>
  <c r="I116" i="4" s="1"/>
  <c r="AB121" i="1"/>
  <c r="AC121" i="1"/>
  <c r="AN120" i="1"/>
  <c r="I115" i="4" s="1"/>
  <c r="AB120" i="1"/>
  <c r="AG120" i="1" s="1"/>
  <c r="AC120" i="1"/>
  <c r="AN119" i="1"/>
  <c r="I114" i="4" s="1"/>
  <c r="AB119" i="1"/>
  <c r="AG119" i="1" s="1"/>
  <c r="AC119" i="1"/>
  <c r="AN118" i="1"/>
  <c r="I113" i="4" s="1"/>
  <c r="AB118" i="1"/>
  <c r="AC118" i="1"/>
  <c r="AN117" i="1"/>
  <c r="I112" i="4" s="1"/>
  <c r="AB117" i="1"/>
  <c r="B112" i="4" s="1"/>
  <c r="N112" i="4" s="1"/>
  <c r="O112" i="4" s="1"/>
  <c r="AC117" i="1"/>
  <c r="AN116" i="1"/>
  <c r="I111" i="4" s="1"/>
  <c r="AB116" i="1"/>
  <c r="AC116" i="1"/>
  <c r="J110" i="4"/>
  <c r="AN115" i="1"/>
  <c r="I110" i="4" s="1"/>
  <c r="AB115" i="1"/>
  <c r="AG115" i="1" s="1"/>
  <c r="AC115" i="1"/>
  <c r="J109" i="4"/>
  <c r="AN114" i="1"/>
  <c r="I109" i="4" s="1"/>
  <c r="AB114" i="1"/>
  <c r="AC114" i="1"/>
  <c r="AN113" i="1"/>
  <c r="I108" i="4" s="1"/>
  <c r="AB113" i="1"/>
  <c r="AC113" i="1"/>
  <c r="AN112" i="1"/>
  <c r="I107" i="4" s="1"/>
  <c r="AB112" i="1"/>
  <c r="AG112" i="1" s="1"/>
  <c r="AC112" i="1"/>
  <c r="AN111" i="1"/>
  <c r="I106" i="4" s="1"/>
  <c r="AB111" i="1"/>
  <c r="AC111" i="1"/>
  <c r="J105" i="4"/>
  <c r="AN110" i="1"/>
  <c r="I105" i="4" s="1"/>
  <c r="AB110" i="1"/>
  <c r="AC110" i="1"/>
  <c r="AN109" i="1"/>
  <c r="I104" i="4" s="1"/>
  <c r="AB109" i="1"/>
  <c r="AG109" i="1" s="1"/>
  <c r="AC109" i="1"/>
  <c r="AN108" i="1"/>
  <c r="I103" i="4" s="1"/>
  <c r="AB108" i="1"/>
  <c r="AG108" i="1" s="1"/>
  <c r="AC108" i="1"/>
  <c r="J102" i="4"/>
  <c r="AN107" i="1"/>
  <c r="I102" i="4" s="1"/>
  <c r="AB107" i="1"/>
  <c r="AC107" i="1"/>
  <c r="V13" i="18"/>
  <c r="AA13" i="18" s="1"/>
  <c r="G3" i="27" s="1"/>
  <c r="V20" i="18"/>
  <c r="I4" i="27" s="1"/>
  <c r="V21" i="18"/>
  <c r="B141" i="4" s="1"/>
  <c r="V25" i="18"/>
  <c r="V26" i="18"/>
  <c r="B146" i="4" s="1"/>
  <c r="V27" i="18"/>
  <c r="B147" i="4" s="1"/>
  <c r="V28" i="18"/>
  <c r="B148" i="4" s="1"/>
  <c r="N148" i="4" s="1"/>
  <c r="O148" i="4" s="1"/>
  <c r="V29" i="18"/>
  <c r="B149" i="4" s="1"/>
  <c r="Q149" i="4" s="1"/>
  <c r="R149" i="4" s="1"/>
  <c r="V30" i="18"/>
  <c r="B150" i="4" s="1"/>
  <c r="AB42" i="1"/>
  <c r="B37" i="4" s="1"/>
  <c r="N37" i="4" s="1"/>
  <c r="O37" i="4" s="1"/>
  <c r="AB43" i="1"/>
  <c r="AB44" i="1"/>
  <c r="AB45" i="1"/>
  <c r="B40" i="4" s="1"/>
  <c r="N40" i="4" s="1"/>
  <c r="O40" i="4" s="1"/>
  <c r="AB46" i="1"/>
  <c r="B41" i="4" s="1"/>
  <c r="N41" i="4" s="1"/>
  <c r="O41" i="4" s="1"/>
  <c r="AB47" i="1"/>
  <c r="AB48" i="1"/>
  <c r="B43" i="4" s="1"/>
  <c r="AB49" i="1"/>
  <c r="B44" i="4" s="1"/>
  <c r="N44" i="4" s="1"/>
  <c r="O44" i="4" s="1"/>
  <c r="AB50" i="1"/>
  <c r="B45" i="4" s="1"/>
  <c r="N45" i="4" s="1"/>
  <c r="O45" i="4" s="1"/>
  <c r="AB51" i="1"/>
  <c r="B46" i="4" s="1"/>
  <c r="N46" i="4" s="1"/>
  <c r="O46" i="4" s="1"/>
  <c r="AB52" i="1"/>
  <c r="B47" i="4" s="1"/>
  <c r="AB53" i="1"/>
  <c r="B48" i="4" s="1"/>
  <c r="AB54" i="1"/>
  <c r="B49" i="4" s="1"/>
  <c r="N49" i="4" s="1"/>
  <c r="O49" i="4" s="1"/>
  <c r="AB55" i="1"/>
  <c r="B50" i="4" s="1"/>
  <c r="AB56" i="1"/>
  <c r="B51" i="4" s="1"/>
  <c r="AB57" i="1"/>
  <c r="B52" i="4" s="1"/>
  <c r="N52" i="4" s="1"/>
  <c r="O52" i="4" s="1"/>
  <c r="AB58" i="1"/>
  <c r="B53" i="4" s="1"/>
  <c r="N53" i="4" s="1"/>
  <c r="O53" i="4" s="1"/>
  <c r="AB59" i="1"/>
  <c r="B54" i="4" s="1"/>
  <c r="AB60" i="1"/>
  <c r="B55" i="4" s="1"/>
  <c r="AB61" i="1"/>
  <c r="AB62" i="1"/>
  <c r="B57" i="4" s="1"/>
  <c r="N57" i="4" s="1"/>
  <c r="O57" i="4" s="1"/>
  <c r="AB63" i="1"/>
  <c r="B58" i="4" s="1"/>
  <c r="AB64" i="1"/>
  <c r="B59" i="4" s="1"/>
  <c r="N59" i="4" s="1"/>
  <c r="O59" i="4" s="1"/>
  <c r="AB65" i="1"/>
  <c r="AB66" i="1"/>
  <c r="B61" i="4" s="1"/>
  <c r="N61" i="4" s="1"/>
  <c r="O61" i="4" s="1"/>
  <c r="AB67" i="1"/>
  <c r="B62" i="4" s="1"/>
  <c r="N62" i="4" s="1"/>
  <c r="O62" i="4" s="1"/>
  <c r="AB68" i="1"/>
  <c r="AB69" i="1"/>
  <c r="B64" i="4" s="1"/>
  <c r="AB70" i="1"/>
  <c r="B65" i="4" s="1"/>
  <c r="N65" i="4" s="1"/>
  <c r="O65" i="4" s="1"/>
  <c r="AB71" i="1"/>
  <c r="B66" i="4" s="1"/>
  <c r="AB72" i="1"/>
  <c r="B67" i="4" s="1"/>
  <c r="N67" i="4" s="1"/>
  <c r="O67" i="4" s="1"/>
  <c r="AB73" i="1"/>
  <c r="B68" i="4" s="1"/>
  <c r="AB74" i="1"/>
  <c r="AB75" i="1"/>
  <c r="B70" i="4" s="1"/>
  <c r="N70" i="4" s="1"/>
  <c r="O70" i="4" s="1"/>
  <c r="AB76" i="1"/>
  <c r="B71" i="4" s="1"/>
  <c r="AB77" i="1"/>
  <c r="B72" i="4" s="1"/>
  <c r="N72" i="4" s="1"/>
  <c r="O72" i="4" s="1"/>
  <c r="AB78" i="1"/>
  <c r="AB79" i="1"/>
  <c r="B74" i="4" s="1"/>
  <c r="AB80" i="1"/>
  <c r="B75" i="4" s="1"/>
  <c r="AB81" i="1"/>
  <c r="B76" i="4" s="1"/>
  <c r="N76" i="4" s="1"/>
  <c r="O76" i="4" s="1"/>
  <c r="AB82" i="1"/>
  <c r="B77" i="4" s="1"/>
  <c r="N77" i="4" s="1"/>
  <c r="O77" i="4" s="1"/>
  <c r="AB83" i="1"/>
  <c r="B78" i="4" s="1"/>
  <c r="N78" i="4" s="1"/>
  <c r="O78" i="4" s="1"/>
  <c r="AB84" i="1"/>
  <c r="B79" i="4" s="1"/>
  <c r="AB85" i="1"/>
  <c r="B80" i="4" s="1"/>
  <c r="AB86" i="1"/>
  <c r="B81" i="4" s="1"/>
  <c r="N81" i="4" s="1"/>
  <c r="O81" i="4" s="1"/>
  <c r="AB87" i="1"/>
  <c r="B82" i="4" s="1"/>
  <c r="AB88" i="1"/>
  <c r="AB89" i="1"/>
  <c r="B84" i="4" s="1"/>
  <c r="AB90" i="1"/>
  <c r="B85" i="4" s="1"/>
  <c r="N85" i="4" s="1"/>
  <c r="O85" i="4" s="1"/>
  <c r="AB91" i="1"/>
  <c r="B86" i="4" s="1"/>
  <c r="N86" i="4" s="1"/>
  <c r="O86" i="4" s="1"/>
  <c r="AB92" i="1"/>
  <c r="B87" i="4" s="1"/>
  <c r="AB93" i="1"/>
  <c r="B88" i="4" s="1"/>
  <c r="N88" i="4" s="1"/>
  <c r="O88" i="4" s="1"/>
  <c r="AB94" i="1"/>
  <c r="B89" i="4" s="1"/>
  <c r="AB95" i="1"/>
  <c r="AG95" i="1" s="1"/>
  <c r="AB96" i="1"/>
  <c r="B91" i="4" s="1"/>
  <c r="AB97" i="1"/>
  <c r="B92" i="4" s="1"/>
  <c r="AB98" i="1"/>
  <c r="B93" i="4" s="1"/>
  <c r="N93" i="4" s="1"/>
  <c r="O93" i="4" s="1"/>
  <c r="AB99" i="1"/>
  <c r="B94" i="4" s="1"/>
  <c r="N94" i="4" s="1"/>
  <c r="O94" i="4" s="1"/>
  <c r="AB100" i="1"/>
  <c r="AB101" i="1"/>
  <c r="B96" i="4" s="1"/>
  <c r="AB102" i="1"/>
  <c r="B97" i="4" s="1"/>
  <c r="N97" i="4" s="1"/>
  <c r="O97" i="4" s="1"/>
  <c r="AB103" i="1"/>
  <c r="B98" i="4" s="1"/>
  <c r="AB104" i="1"/>
  <c r="AB105" i="1"/>
  <c r="B100" i="4" s="1"/>
  <c r="AB106" i="1"/>
  <c r="B101" i="4" s="1"/>
  <c r="AS130" i="1"/>
  <c r="AS129" i="1"/>
  <c r="AS128" i="1"/>
  <c r="AS127" i="1"/>
  <c r="AS126" i="1"/>
  <c r="AS125" i="1"/>
  <c r="AS124" i="1"/>
  <c r="AS123" i="1"/>
  <c r="AS122" i="1"/>
  <c r="AS121" i="1"/>
  <c r="AS120" i="1"/>
  <c r="AS119" i="1"/>
  <c r="AS118" i="1"/>
  <c r="AS117" i="1"/>
  <c r="AS116" i="1"/>
  <c r="AS115" i="1"/>
  <c r="AS114" i="1"/>
  <c r="AS113" i="1"/>
  <c r="AS112" i="1"/>
  <c r="AS111" i="1"/>
  <c r="AS110" i="1"/>
  <c r="AS109" i="1"/>
  <c r="AS108" i="1"/>
  <c r="AS107" i="1"/>
  <c r="M4" i="1"/>
  <c r="M3" i="1"/>
  <c r="V7" i="1"/>
  <c r="T7" i="1"/>
  <c r="T7" i="18"/>
  <c r="T13" i="18"/>
  <c r="T19" i="18"/>
  <c r="T25" i="18"/>
  <c r="C4" i="18"/>
  <c r="C3" i="18"/>
  <c r="AC106" i="1"/>
  <c r="AC105" i="1"/>
  <c r="AC104" i="1"/>
  <c r="AC103" i="1"/>
  <c r="AC102" i="1"/>
  <c r="AC101" i="1"/>
  <c r="AC100" i="1"/>
  <c r="AC99" i="1"/>
  <c r="AC98" i="1"/>
  <c r="AC97" i="1"/>
  <c r="AC96" i="1"/>
  <c r="AE96" i="1" s="1"/>
  <c r="AC95" i="1"/>
  <c r="AC94" i="1"/>
  <c r="AC93" i="1"/>
  <c r="AC92" i="1"/>
  <c r="AC91" i="1"/>
  <c r="AC90" i="1"/>
  <c r="AC89" i="1"/>
  <c r="AC88" i="1"/>
  <c r="AC87" i="1"/>
  <c r="AC86" i="1"/>
  <c r="AC85" i="1"/>
  <c r="AC84" i="1"/>
  <c r="AC83" i="1"/>
  <c r="AC82" i="1"/>
  <c r="AC81" i="1"/>
  <c r="AC80" i="1"/>
  <c r="AC79" i="1"/>
  <c r="AC78" i="1"/>
  <c r="AC77" i="1"/>
  <c r="AC76" i="1"/>
  <c r="AC75" i="1"/>
  <c r="AD75" i="1" s="1"/>
  <c r="AC74" i="1"/>
  <c r="AC73" i="1"/>
  <c r="AC72" i="1"/>
  <c r="AC71" i="1"/>
  <c r="AC70" i="1"/>
  <c r="AC69" i="1"/>
  <c r="AC68" i="1"/>
  <c r="AC67" i="1"/>
  <c r="AC66" i="1"/>
  <c r="AC65" i="1"/>
  <c r="AC64" i="1"/>
  <c r="AC63" i="1"/>
  <c r="AC62" i="1"/>
  <c r="AC61" i="1"/>
  <c r="AC60" i="1"/>
  <c r="AC59" i="1"/>
  <c r="AC58" i="1"/>
  <c r="AC57" i="1"/>
  <c r="AC56" i="1"/>
  <c r="AC55" i="1"/>
  <c r="AC54" i="1"/>
  <c r="AC53" i="1"/>
  <c r="AC52" i="1"/>
  <c r="AC51" i="1"/>
  <c r="AC50" i="1"/>
  <c r="AC49" i="1"/>
  <c r="AC48" i="1"/>
  <c r="AC47" i="1"/>
  <c r="AC46" i="1"/>
  <c r="AC45" i="1"/>
  <c r="AC44" i="1"/>
  <c r="AC43" i="1"/>
  <c r="AC42" i="1"/>
  <c r="AC41" i="1"/>
  <c r="AC40" i="1"/>
  <c r="AC39" i="1"/>
  <c r="AC38" i="1"/>
  <c r="AC37" i="1"/>
  <c r="AC36" i="1"/>
  <c r="AC35" i="1"/>
  <c r="AC34" i="1"/>
  <c r="AC33" i="1"/>
  <c r="AC32" i="1"/>
  <c r="AC31" i="1"/>
  <c r="AC30" i="1"/>
  <c r="AC29" i="1"/>
  <c r="AC28" i="1"/>
  <c r="AC27" i="1"/>
  <c r="AC26" i="1"/>
  <c r="AC25" i="1"/>
  <c r="AC24" i="1"/>
  <c r="AC23" i="1"/>
  <c r="AC22" i="1"/>
  <c r="AC21" i="1"/>
  <c r="AC20" i="1"/>
  <c r="AC19" i="1"/>
  <c r="AC18" i="1"/>
  <c r="AC17" i="1"/>
  <c r="AC16" i="1"/>
  <c r="AC15" i="1"/>
  <c r="AC14" i="1"/>
  <c r="AC13" i="1"/>
  <c r="AC12" i="1"/>
  <c r="AC11" i="1"/>
  <c r="AC10" i="1"/>
  <c r="AC9" i="1"/>
  <c r="AC8" i="1"/>
  <c r="AC7" i="1"/>
  <c r="W30" i="18"/>
  <c r="Z30" i="18" s="1"/>
  <c r="AB30" i="18" s="1"/>
  <c r="C150" i="4" s="1"/>
  <c r="W29" i="18"/>
  <c r="Z29" i="18" s="1"/>
  <c r="AB29" i="18" s="1"/>
  <c r="C149" i="4" s="1"/>
  <c r="W28" i="18"/>
  <c r="Z28" i="18" s="1"/>
  <c r="AB28" i="18" s="1"/>
  <c r="C148" i="4" s="1"/>
  <c r="W27" i="18"/>
  <c r="W26" i="18"/>
  <c r="Z26" i="18" s="1"/>
  <c r="AB26" i="18" s="1"/>
  <c r="C146" i="4" s="1"/>
  <c r="W25" i="18"/>
  <c r="X25" i="18" s="1"/>
  <c r="C5" i="27" s="1"/>
  <c r="W24" i="18"/>
  <c r="Z24" i="18" s="1"/>
  <c r="AB24" i="18" s="1"/>
  <c r="C144" i="4" s="1"/>
  <c r="W23" i="18"/>
  <c r="Z23" i="18" s="1"/>
  <c r="AB23" i="18" s="1"/>
  <c r="C143" i="4" s="1"/>
  <c r="W22" i="18"/>
  <c r="Z22" i="18" s="1"/>
  <c r="AB22" i="18" s="1"/>
  <c r="C142" i="4" s="1"/>
  <c r="W21" i="18"/>
  <c r="Z21" i="18" s="1"/>
  <c r="AB21" i="18" s="1"/>
  <c r="C141" i="4" s="1"/>
  <c r="W20" i="18"/>
  <c r="Z20" i="18" s="1"/>
  <c r="W19" i="18"/>
  <c r="Z19" i="18" s="1"/>
  <c r="AB19" i="18" s="1"/>
  <c r="C139" i="4" s="1"/>
  <c r="W18" i="18"/>
  <c r="Z18" i="18" s="1"/>
  <c r="AB18" i="18" s="1"/>
  <c r="C138" i="4" s="1"/>
  <c r="W17" i="18"/>
  <c r="Z17" i="18" s="1"/>
  <c r="AB17" i="18" s="1"/>
  <c r="C137" i="4" s="1"/>
  <c r="W16" i="18"/>
  <c r="Z16" i="18" s="1"/>
  <c r="AB16" i="18" s="1"/>
  <c r="C136" i="4" s="1"/>
  <c r="W15" i="18"/>
  <c r="Z15" i="18" s="1"/>
  <c r="AB15" i="18" s="1"/>
  <c r="C135" i="4" s="1"/>
  <c r="W14" i="18"/>
  <c r="Z14" i="18" s="1"/>
  <c r="AB14" i="18" s="1"/>
  <c r="C134" i="4" s="1"/>
  <c r="W13" i="18"/>
  <c r="Z13" i="18" s="1"/>
  <c r="AB13" i="18" s="1"/>
  <c r="C133" i="4" s="1"/>
  <c r="W12" i="18"/>
  <c r="Y12" i="18" s="1"/>
  <c r="W11" i="18"/>
  <c r="Z11" i="18" s="1"/>
  <c r="AB11" i="18" s="1"/>
  <c r="C131" i="4" s="1"/>
  <c r="W10" i="18"/>
  <c r="Y10" i="18" s="1"/>
  <c r="W9" i="18"/>
  <c r="Z9" i="18" s="1"/>
  <c r="AB9" i="18" s="1"/>
  <c r="C129" i="4" s="1"/>
  <c r="W8" i="18"/>
  <c r="Y8" i="18" s="1"/>
  <c r="W7" i="18"/>
  <c r="Y7" i="18" s="1"/>
  <c r="D2" i="27" s="1"/>
  <c r="AH26" i="18"/>
  <c r="I146" i="4" s="1"/>
  <c r="AH27" i="18"/>
  <c r="I147" i="4" s="1"/>
  <c r="AH28" i="18"/>
  <c r="I148" i="4" s="1"/>
  <c r="AH29" i="18"/>
  <c r="I149" i="4" s="1"/>
  <c r="AH30" i="18"/>
  <c r="I150" i="4" s="1"/>
  <c r="AH25" i="18"/>
  <c r="I145" i="4" s="1"/>
  <c r="AH20" i="18"/>
  <c r="I140" i="4" s="1"/>
  <c r="AH21" i="18"/>
  <c r="I141" i="4" s="1"/>
  <c r="AH22" i="18"/>
  <c r="I142" i="4" s="1"/>
  <c r="AH23" i="18"/>
  <c r="I143" i="4" s="1"/>
  <c r="AH24" i="18"/>
  <c r="I144" i="4" s="1"/>
  <c r="AH19" i="18"/>
  <c r="I139" i="4" s="1"/>
  <c r="AH14" i="18"/>
  <c r="I134" i="4" s="1"/>
  <c r="AH15" i="18"/>
  <c r="I135" i="4" s="1"/>
  <c r="AH16" i="18"/>
  <c r="I136" i="4" s="1"/>
  <c r="AH17" i="18"/>
  <c r="I137" i="4" s="1"/>
  <c r="AH18" i="18"/>
  <c r="I138" i="4" s="1"/>
  <c r="AH13" i="18"/>
  <c r="I133" i="4" s="1"/>
  <c r="AH8" i="18"/>
  <c r="I128" i="4" s="1"/>
  <c r="AH9" i="18"/>
  <c r="I129" i="4" s="1"/>
  <c r="AH10" i="18"/>
  <c r="I130" i="4" s="1"/>
  <c r="AH11" i="18"/>
  <c r="I131" i="4" s="1"/>
  <c r="AH12" i="18"/>
  <c r="I132" i="4" s="1"/>
  <c r="AH7" i="18"/>
  <c r="I127" i="4" s="1"/>
  <c r="AN8" i="1"/>
  <c r="I3" i="4" s="1"/>
  <c r="AN9" i="1"/>
  <c r="I4" i="4" s="1"/>
  <c r="AN10" i="1"/>
  <c r="I5" i="4" s="1"/>
  <c r="AN11" i="1"/>
  <c r="I6" i="4" s="1"/>
  <c r="AN12" i="1"/>
  <c r="I7" i="4" s="1"/>
  <c r="AN13" i="1"/>
  <c r="I8" i="4" s="1"/>
  <c r="AN14" i="1"/>
  <c r="I9" i="4" s="1"/>
  <c r="AN15" i="1"/>
  <c r="I10" i="4" s="1"/>
  <c r="AN16" i="1"/>
  <c r="I11" i="4" s="1"/>
  <c r="AN17" i="1"/>
  <c r="I12" i="4" s="1"/>
  <c r="AN18" i="1"/>
  <c r="I13" i="4" s="1"/>
  <c r="AN19" i="1"/>
  <c r="I14" i="4" s="1"/>
  <c r="AN20" i="1"/>
  <c r="I15" i="4" s="1"/>
  <c r="AN21" i="1"/>
  <c r="I16" i="4" s="1"/>
  <c r="AN22" i="1"/>
  <c r="I17" i="4" s="1"/>
  <c r="AN23" i="1"/>
  <c r="I18" i="4" s="1"/>
  <c r="AN24" i="1"/>
  <c r="I19" i="4" s="1"/>
  <c r="AN25" i="1"/>
  <c r="I20" i="4" s="1"/>
  <c r="AN26" i="1"/>
  <c r="I21" i="4" s="1"/>
  <c r="AN27" i="1"/>
  <c r="I22" i="4" s="1"/>
  <c r="AN28" i="1"/>
  <c r="I23" i="4" s="1"/>
  <c r="AN29" i="1"/>
  <c r="I24" i="4" s="1"/>
  <c r="AN30" i="1"/>
  <c r="I25" i="4" s="1"/>
  <c r="AN31" i="1"/>
  <c r="I26" i="4" s="1"/>
  <c r="AN32" i="1"/>
  <c r="I27" i="4" s="1"/>
  <c r="AN33" i="1"/>
  <c r="I28" i="4" s="1"/>
  <c r="AN34" i="1"/>
  <c r="I29" i="4" s="1"/>
  <c r="AN35" i="1"/>
  <c r="I30" i="4" s="1"/>
  <c r="AN36" i="1"/>
  <c r="I31" i="4" s="1"/>
  <c r="AN37" i="1"/>
  <c r="I32" i="4" s="1"/>
  <c r="AN38" i="1"/>
  <c r="I33" i="4" s="1"/>
  <c r="AN39" i="1"/>
  <c r="I34" i="4" s="1"/>
  <c r="AN40" i="1"/>
  <c r="I35" i="4" s="1"/>
  <c r="AN41" i="1"/>
  <c r="I36" i="4" s="1"/>
  <c r="AN42" i="1"/>
  <c r="I37" i="4" s="1"/>
  <c r="AN43" i="1"/>
  <c r="I38" i="4" s="1"/>
  <c r="AN44" i="1"/>
  <c r="I39" i="4" s="1"/>
  <c r="AN45" i="1"/>
  <c r="I40" i="4" s="1"/>
  <c r="AN46" i="1"/>
  <c r="I41" i="4" s="1"/>
  <c r="AN47" i="1"/>
  <c r="I42" i="4" s="1"/>
  <c r="AN48" i="1"/>
  <c r="I43" i="4" s="1"/>
  <c r="AN49" i="1"/>
  <c r="I44" i="4" s="1"/>
  <c r="AN50" i="1"/>
  <c r="I45" i="4" s="1"/>
  <c r="AN51" i="1"/>
  <c r="I46" i="4" s="1"/>
  <c r="AN52" i="1"/>
  <c r="I47" i="4" s="1"/>
  <c r="AN53" i="1"/>
  <c r="I48" i="4" s="1"/>
  <c r="AN54" i="1"/>
  <c r="I49" i="4" s="1"/>
  <c r="AN55" i="1"/>
  <c r="I50" i="4" s="1"/>
  <c r="AN56" i="1"/>
  <c r="I51" i="4" s="1"/>
  <c r="AN57" i="1"/>
  <c r="I52" i="4" s="1"/>
  <c r="AN58" i="1"/>
  <c r="I53" i="4" s="1"/>
  <c r="AN59" i="1"/>
  <c r="I54" i="4" s="1"/>
  <c r="AN60" i="1"/>
  <c r="I55" i="4" s="1"/>
  <c r="AN61" i="1"/>
  <c r="I56" i="4" s="1"/>
  <c r="AN62" i="1"/>
  <c r="I57" i="4" s="1"/>
  <c r="AN63" i="1"/>
  <c r="I58" i="4" s="1"/>
  <c r="AN64" i="1"/>
  <c r="I59" i="4" s="1"/>
  <c r="AN65" i="1"/>
  <c r="I60" i="4" s="1"/>
  <c r="AN66" i="1"/>
  <c r="I61" i="4" s="1"/>
  <c r="AN67" i="1"/>
  <c r="I62" i="4" s="1"/>
  <c r="AN68" i="1"/>
  <c r="I63" i="4" s="1"/>
  <c r="AN69" i="1"/>
  <c r="I64" i="4" s="1"/>
  <c r="AN70" i="1"/>
  <c r="I65" i="4" s="1"/>
  <c r="AN71" i="1"/>
  <c r="I66" i="4" s="1"/>
  <c r="AN72" i="1"/>
  <c r="I67" i="4" s="1"/>
  <c r="AN73" i="1"/>
  <c r="I68" i="4" s="1"/>
  <c r="AN74" i="1"/>
  <c r="I69" i="4" s="1"/>
  <c r="AN75" i="1"/>
  <c r="I70" i="4" s="1"/>
  <c r="AN76" i="1"/>
  <c r="I71" i="4" s="1"/>
  <c r="AN77" i="1"/>
  <c r="I72" i="4" s="1"/>
  <c r="AN78" i="1"/>
  <c r="I73" i="4" s="1"/>
  <c r="AN79" i="1"/>
  <c r="I74" i="4" s="1"/>
  <c r="AN80" i="1"/>
  <c r="I75" i="4" s="1"/>
  <c r="AN81" i="1"/>
  <c r="I76" i="4" s="1"/>
  <c r="AN82" i="1"/>
  <c r="I77" i="4" s="1"/>
  <c r="AN83" i="1"/>
  <c r="I78" i="4" s="1"/>
  <c r="AN84" i="1"/>
  <c r="I79" i="4" s="1"/>
  <c r="AN85" i="1"/>
  <c r="I80" i="4" s="1"/>
  <c r="AN86" i="1"/>
  <c r="I81" i="4" s="1"/>
  <c r="AN87" i="1"/>
  <c r="I82" i="4" s="1"/>
  <c r="AN88" i="1"/>
  <c r="I83" i="4" s="1"/>
  <c r="AN89" i="1"/>
  <c r="I84" i="4" s="1"/>
  <c r="AN90" i="1"/>
  <c r="I85" i="4" s="1"/>
  <c r="AN91" i="1"/>
  <c r="I86" i="4" s="1"/>
  <c r="AN92" i="1"/>
  <c r="I87" i="4" s="1"/>
  <c r="AN93" i="1"/>
  <c r="I88" i="4" s="1"/>
  <c r="AN94" i="1"/>
  <c r="I89" i="4" s="1"/>
  <c r="AN95" i="1"/>
  <c r="I90" i="4" s="1"/>
  <c r="AN96" i="1"/>
  <c r="I91" i="4" s="1"/>
  <c r="AN97" i="1"/>
  <c r="I92" i="4" s="1"/>
  <c r="AN98" i="1"/>
  <c r="I93" i="4" s="1"/>
  <c r="AN99" i="1"/>
  <c r="I94" i="4" s="1"/>
  <c r="AN100" i="1"/>
  <c r="I95" i="4" s="1"/>
  <c r="AN101" i="1"/>
  <c r="I96" i="4" s="1"/>
  <c r="AN102" i="1"/>
  <c r="I97" i="4" s="1"/>
  <c r="AN103" i="1"/>
  <c r="I98" i="4" s="1"/>
  <c r="AN104" i="1"/>
  <c r="I99" i="4" s="1"/>
  <c r="AN105" i="1"/>
  <c r="I100" i="4" s="1"/>
  <c r="AN106" i="1"/>
  <c r="I101" i="4" s="1"/>
  <c r="AN7" i="1"/>
  <c r="I2" i="4" s="1"/>
  <c r="AM13" i="18"/>
  <c r="AM14" i="18"/>
  <c r="AM15" i="18"/>
  <c r="AM16" i="18"/>
  <c r="AM17" i="18"/>
  <c r="AM18" i="18"/>
  <c r="AM19" i="18"/>
  <c r="AM20" i="18"/>
  <c r="AM21" i="18"/>
  <c r="AM22" i="18"/>
  <c r="AM23" i="18"/>
  <c r="AM24" i="18"/>
  <c r="AM25" i="18"/>
  <c r="AM26" i="18"/>
  <c r="AM27" i="18"/>
  <c r="AM28" i="18"/>
  <c r="AM29" i="18"/>
  <c r="AM30" i="18"/>
  <c r="AM8" i="18"/>
  <c r="AM9" i="18"/>
  <c r="AM10" i="18"/>
  <c r="AM11" i="18"/>
  <c r="AM12" i="18"/>
  <c r="AM7" i="18"/>
  <c r="AS106" i="1"/>
  <c r="AS105" i="1"/>
  <c r="AS104" i="1"/>
  <c r="AS103" i="1"/>
  <c r="AS102" i="1"/>
  <c r="AS101" i="1"/>
  <c r="AS100" i="1"/>
  <c r="AS99" i="1"/>
  <c r="AS98" i="1"/>
  <c r="AS97" i="1"/>
  <c r="AS96" i="1"/>
  <c r="AS95" i="1"/>
  <c r="AS94" i="1"/>
  <c r="AS93" i="1"/>
  <c r="AS92" i="1"/>
  <c r="AS91" i="1"/>
  <c r="AS90" i="1"/>
  <c r="AS89" i="1"/>
  <c r="AS88" i="1"/>
  <c r="AS87" i="1"/>
  <c r="AS86" i="1"/>
  <c r="AS85" i="1"/>
  <c r="AS84" i="1"/>
  <c r="AS83" i="1"/>
  <c r="AS82" i="1"/>
  <c r="AS81" i="1"/>
  <c r="AS80" i="1"/>
  <c r="AS79" i="1"/>
  <c r="AS78" i="1"/>
  <c r="AS77" i="1"/>
  <c r="AS76" i="1"/>
  <c r="AS75"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6" i="1"/>
  <c r="AS45" i="1"/>
  <c r="AS44" i="1"/>
  <c r="AS43" i="1"/>
  <c r="AS42" i="1"/>
  <c r="AS41" i="1"/>
  <c r="AS40" i="1"/>
  <c r="AS39" i="1"/>
  <c r="AS38" i="1"/>
  <c r="AS37" i="1"/>
  <c r="AS36" i="1"/>
  <c r="AS35" i="1"/>
  <c r="AS34" i="1"/>
  <c r="AS33" i="1"/>
  <c r="AS32" i="1"/>
  <c r="AS8" i="1"/>
  <c r="AS9" i="1"/>
  <c r="AS10" i="1"/>
  <c r="AS11" i="1"/>
  <c r="AS12" i="1"/>
  <c r="AS13" i="1"/>
  <c r="AS14" i="1"/>
  <c r="AS15" i="1"/>
  <c r="AS16" i="1"/>
  <c r="AS17" i="1"/>
  <c r="AS18" i="1"/>
  <c r="AS19" i="1"/>
  <c r="AS20" i="1"/>
  <c r="AS21" i="1"/>
  <c r="AS22" i="1"/>
  <c r="AS23" i="1"/>
  <c r="AS24" i="1"/>
  <c r="AS25" i="1"/>
  <c r="AS26" i="1"/>
  <c r="AS27" i="1"/>
  <c r="AS28" i="1"/>
  <c r="AS29" i="1"/>
  <c r="AS30" i="1"/>
  <c r="AS31" i="1"/>
  <c r="AS7" i="1"/>
  <c r="AC30" i="18"/>
  <c r="AD30" i="18" s="1"/>
  <c r="E150" i="4" s="1"/>
  <c r="AC29" i="18"/>
  <c r="AE29" i="18" s="1"/>
  <c r="F149" i="4" s="1"/>
  <c r="AC28" i="18"/>
  <c r="AD28" i="18" s="1"/>
  <c r="E148" i="4" s="1"/>
  <c r="AC27" i="18"/>
  <c r="AJ27" i="18" s="1"/>
  <c r="AC26" i="18"/>
  <c r="AF26" i="18" s="1"/>
  <c r="G146" i="4" s="1"/>
  <c r="AC25" i="18"/>
  <c r="AE25" i="18" s="1"/>
  <c r="F145" i="4" s="1"/>
  <c r="AC24" i="18"/>
  <c r="AC23" i="18"/>
  <c r="AG23" i="18" s="1"/>
  <c r="H143" i="4" s="1"/>
  <c r="AC22" i="18"/>
  <c r="AF22" i="18" s="1"/>
  <c r="G142" i="4" s="1"/>
  <c r="AC21" i="18"/>
  <c r="AF21" i="18" s="1"/>
  <c r="G141" i="4" s="1"/>
  <c r="AC20" i="18"/>
  <c r="AE20" i="18" s="1"/>
  <c r="F140" i="4" s="1"/>
  <c r="AC19" i="18"/>
  <c r="AE19" i="18" s="1"/>
  <c r="F139" i="4" s="1"/>
  <c r="AC18" i="18"/>
  <c r="AE18" i="18" s="1"/>
  <c r="F138" i="4" s="1"/>
  <c r="AC17" i="18"/>
  <c r="AF17" i="18" s="1"/>
  <c r="G137" i="4" s="1"/>
  <c r="AC16" i="18"/>
  <c r="AD16" i="18" s="1"/>
  <c r="E136" i="4" s="1"/>
  <c r="AC15" i="18"/>
  <c r="AE15" i="18" s="1"/>
  <c r="F135" i="4" s="1"/>
  <c r="AC14" i="18"/>
  <c r="AG14" i="18" s="1"/>
  <c r="H134" i="4" s="1"/>
  <c r="AC13" i="18"/>
  <c r="AF13" i="18" s="1"/>
  <c r="G133" i="4" s="1"/>
  <c r="AC12" i="18"/>
  <c r="AE12" i="18" s="1"/>
  <c r="F132" i="4" s="1"/>
  <c r="AC11" i="18"/>
  <c r="AJ11" i="18" s="1"/>
  <c r="AC10" i="18"/>
  <c r="AJ10" i="18" s="1"/>
  <c r="AC9" i="18"/>
  <c r="AF9" i="18" s="1"/>
  <c r="G129" i="4" s="1"/>
  <c r="AC8" i="18"/>
  <c r="AE8" i="18" s="1"/>
  <c r="F128" i="4" s="1"/>
  <c r="AC7" i="18"/>
  <c r="AI106" i="1"/>
  <c r="AL106" i="1" s="1"/>
  <c r="G101" i="4" s="1"/>
  <c r="AI105" i="1"/>
  <c r="AP105" i="1" s="1"/>
  <c r="AI104" i="1"/>
  <c r="AM104" i="1" s="1"/>
  <c r="H99" i="4" s="1"/>
  <c r="AI103" i="1"/>
  <c r="AI102" i="1"/>
  <c r="AK102" i="1" s="1"/>
  <c r="F97" i="4" s="1"/>
  <c r="AI101" i="1"/>
  <c r="AL101" i="1" s="1"/>
  <c r="G96" i="4" s="1"/>
  <c r="AI100" i="1"/>
  <c r="D95" i="4" s="1"/>
  <c r="AI99" i="1"/>
  <c r="D94" i="4" s="1"/>
  <c r="AI98" i="1"/>
  <c r="AJ98" i="1" s="1"/>
  <c r="E93" i="4" s="1"/>
  <c r="AI97" i="1"/>
  <c r="AM97" i="1" s="1"/>
  <c r="H92" i="4" s="1"/>
  <c r="AI96" i="1"/>
  <c r="AL96" i="1" s="1"/>
  <c r="G91" i="4" s="1"/>
  <c r="AI95" i="1"/>
  <c r="AM95" i="1" s="1"/>
  <c r="H90" i="4" s="1"/>
  <c r="AI94" i="1"/>
  <c r="AJ94" i="1" s="1"/>
  <c r="E89" i="4" s="1"/>
  <c r="AI93" i="1"/>
  <c r="AL93" i="1" s="1"/>
  <c r="G88" i="4" s="1"/>
  <c r="AI92" i="1"/>
  <c r="AJ92" i="1" s="1"/>
  <c r="E87" i="4" s="1"/>
  <c r="AI91" i="1"/>
  <c r="AK91" i="1" s="1"/>
  <c r="F86" i="4" s="1"/>
  <c r="AI90" i="1"/>
  <c r="AK90" i="1" s="1"/>
  <c r="F85" i="4" s="1"/>
  <c r="AI89" i="1"/>
  <c r="D84" i="4" s="1"/>
  <c r="AI88" i="1"/>
  <c r="AM88" i="1" s="1"/>
  <c r="H83" i="4" s="1"/>
  <c r="AI87" i="1"/>
  <c r="AK87" i="1" s="1"/>
  <c r="F82" i="4" s="1"/>
  <c r="AI86" i="1"/>
  <c r="AJ86" i="1" s="1"/>
  <c r="E81" i="4" s="1"/>
  <c r="AI85" i="1"/>
  <c r="AM85" i="1" s="1"/>
  <c r="H80" i="4" s="1"/>
  <c r="AI84" i="1"/>
  <c r="D79" i="4" s="1"/>
  <c r="AI83" i="1"/>
  <c r="AM83" i="1" s="1"/>
  <c r="H78" i="4" s="1"/>
  <c r="AI82" i="1"/>
  <c r="D77" i="4" s="1"/>
  <c r="AI81" i="1"/>
  <c r="AL81" i="1" s="1"/>
  <c r="G76" i="4" s="1"/>
  <c r="AI80" i="1"/>
  <c r="AJ80" i="1" s="1"/>
  <c r="E75" i="4" s="1"/>
  <c r="AI79" i="1"/>
  <c r="D74" i="4" s="1"/>
  <c r="AI78" i="1"/>
  <c r="AJ78" i="1" s="1"/>
  <c r="E73" i="4" s="1"/>
  <c r="AI77" i="1"/>
  <c r="AJ77" i="1" s="1"/>
  <c r="E72" i="4" s="1"/>
  <c r="AI76" i="1"/>
  <c r="D71" i="4" s="1"/>
  <c r="AI75" i="1"/>
  <c r="AK75" i="1" s="1"/>
  <c r="F70" i="4" s="1"/>
  <c r="AI74" i="1"/>
  <c r="AL74" i="1" s="1"/>
  <c r="G69" i="4" s="1"/>
  <c r="AI73" i="1"/>
  <c r="AJ73" i="1" s="1"/>
  <c r="E68" i="4" s="1"/>
  <c r="AI72" i="1"/>
  <c r="AL72" i="1" s="1"/>
  <c r="G67" i="4" s="1"/>
  <c r="AI71" i="1"/>
  <c r="AP71" i="1" s="1"/>
  <c r="AI70" i="1"/>
  <c r="AK70" i="1" s="1"/>
  <c r="F65" i="4" s="1"/>
  <c r="AI69" i="1"/>
  <c r="AM69" i="1" s="1"/>
  <c r="H64" i="4" s="1"/>
  <c r="AI68" i="1"/>
  <c r="AP68" i="1" s="1"/>
  <c r="AI67" i="1"/>
  <c r="D62" i="4" s="1"/>
  <c r="AI66" i="1"/>
  <c r="AM66" i="1" s="1"/>
  <c r="H61" i="4" s="1"/>
  <c r="AI65" i="1"/>
  <c r="AJ65" i="1" s="1"/>
  <c r="E60" i="4" s="1"/>
  <c r="AI64" i="1"/>
  <c r="AK64" i="1" s="1"/>
  <c r="F59" i="4" s="1"/>
  <c r="AI63" i="1"/>
  <c r="AM63" i="1" s="1"/>
  <c r="H58" i="4" s="1"/>
  <c r="AI62" i="1"/>
  <c r="AK62" i="1" s="1"/>
  <c r="F57" i="4" s="1"/>
  <c r="AI61" i="1"/>
  <c r="AK61" i="1" s="1"/>
  <c r="F56" i="4" s="1"/>
  <c r="AI60" i="1"/>
  <c r="AP60" i="1" s="1"/>
  <c r="AI59" i="1"/>
  <c r="AJ59" i="1" s="1"/>
  <c r="E54" i="4" s="1"/>
  <c r="AI58" i="1"/>
  <c r="AJ58" i="1" s="1"/>
  <c r="E53" i="4" s="1"/>
  <c r="AI57" i="1"/>
  <c r="D52" i="4" s="1"/>
  <c r="AI56" i="1"/>
  <c r="AP56" i="1" s="1"/>
  <c r="AI55" i="1"/>
  <c r="AL55" i="1" s="1"/>
  <c r="G50" i="4" s="1"/>
  <c r="AI54" i="1"/>
  <c r="AK54" i="1" s="1"/>
  <c r="F49" i="4" s="1"/>
  <c r="AI53" i="1"/>
  <c r="AL53" i="1" s="1"/>
  <c r="G48" i="4" s="1"/>
  <c r="AI52" i="1"/>
  <c r="AM52" i="1" s="1"/>
  <c r="H47" i="4" s="1"/>
  <c r="AI51" i="1"/>
  <c r="AL51" i="1" s="1"/>
  <c r="G46" i="4" s="1"/>
  <c r="AI50" i="1"/>
  <c r="AL50" i="1" s="1"/>
  <c r="G45" i="4" s="1"/>
  <c r="AI49" i="1"/>
  <c r="AJ49" i="1" s="1"/>
  <c r="E44" i="4" s="1"/>
  <c r="AI48" i="1"/>
  <c r="D43" i="4" s="1"/>
  <c r="AI47" i="1"/>
  <c r="AM47" i="1" s="1"/>
  <c r="H42" i="4" s="1"/>
  <c r="AI46" i="1"/>
  <c r="AJ46" i="1" s="1"/>
  <c r="E41" i="4" s="1"/>
  <c r="AI45" i="1"/>
  <c r="AP45" i="1" s="1"/>
  <c r="AI44" i="1"/>
  <c r="AK44" i="1" s="1"/>
  <c r="F39" i="4" s="1"/>
  <c r="AI43" i="1"/>
  <c r="AP43" i="1" s="1"/>
  <c r="AI42" i="1"/>
  <c r="AJ42" i="1" s="1"/>
  <c r="E37" i="4" s="1"/>
  <c r="AI41" i="1"/>
  <c r="AI40" i="1"/>
  <c r="AI39" i="1"/>
  <c r="AP39" i="1" s="1"/>
  <c r="AI38" i="1"/>
  <c r="AL38" i="1" s="1"/>
  <c r="G33" i="4" s="1"/>
  <c r="AI37" i="1"/>
  <c r="AL37" i="1" s="1"/>
  <c r="G32" i="4" s="1"/>
  <c r="AI36" i="1"/>
  <c r="D31" i="4" s="1"/>
  <c r="AI35" i="1"/>
  <c r="AI34" i="1"/>
  <c r="AI33" i="1"/>
  <c r="AP33" i="1" s="1"/>
  <c r="AI32" i="1"/>
  <c r="AI31" i="1"/>
  <c r="AI30" i="1"/>
  <c r="AL30" i="1" s="1"/>
  <c r="G25" i="4" s="1"/>
  <c r="AI29" i="1"/>
  <c r="AI28" i="1"/>
  <c r="AJ28" i="1" s="1"/>
  <c r="E23" i="4" s="1"/>
  <c r="AI27" i="1"/>
  <c r="AK27" i="1" s="1"/>
  <c r="F22" i="4" s="1"/>
  <c r="AI26" i="1"/>
  <c r="D21" i="4" s="1"/>
  <c r="AI25" i="1"/>
  <c r="AK25" i="1" s="1"/>
  <c r="F20" i="4" s="1"/>
  <c r="AI24" i="1"/>
  <c r="AL24" i="1" s="1"/>
  <c r="G19" i="4" s="1"/>
  <c r="AI23" i="1"/>
  <c r="AI22" i="1"/>
  <c r="AI21" i="1"/>
  <c r="AJ21" i="1" s="1"/>
  <c r="E16" i="4" s="1"/>
  <c r="AI20" i="1"/>
  <c r="AK20" i="1" s="1"/>
  <c r="F15" i="4" s="1"/>
  <c r="AI19" i="1"/>
  <c r="AK19" i="1" s="1"/>
  <c r="F14" i="4" s="1"/>
  <c r="AI18" i="1"/>
  <c r="D13" i="4" s="1"/>
  <c r="AI17" i="1"/>
  <c r="AK17" i="1" s="1"/>
  <c r="F12" i="4" s="1"/>
  <c r="AI16" i="1"/>
  <c r="AI15" i="1"/>
  <c r="AL15" i="1" s="1"/>
  <c r="G10" i="4" s="1"/>
  <c r="AI14" i="1"/>
  <c r="D9" i="4" s="1"/>
  <c r="AI13" i="1"/>
  <c r="D8" i="4" s="1"/>
  <c r="AI12" i="1"/>
  <c r="D7" i="4" s="1"/>
  <c r="AI11" i="1"/>
  <c r="AJ11" i="1" s="1"/>
  <c r="E6" i="4" s="1"/>
  <c r="AI10" i="1"/>
  <c r="AI9" i="1"/>
  <c r="AP9" i="1" s="1"/>
  <c r="AI8" i="1"/>
  <c r="AP8" i="1" s="1"/>
  <c r="J26" i="4"/>
  <c r="J22" i="4"/>
  <c r="J21" i="4"/>
  <c r="J20" i="4"/>
  <c r="J14" i="4"/>
  <c r="J13" i="4"/>
  <c r="J10" i="4"/>
  <c r="J6" i="4"/>
  <c r="J5" i="4"/>
  <c r="AI7" i="1"/>
  <c r="AP7" i="1" s="1"/>
  <c r="AD29" i="18"/>
  <c r="E149" i="4" s="1"/>
  <c r="AJ29" i="18"/>
  <c r="AG9" i="18"/>
  <c r="H129" i="4" s="1"/>
  <c r="AB20" i="18"/>
  <c r="C140" i="4" s="1"/>
  <c r="AJ9" i="18"/>
  <c r="AG4" i="18" l="1"/>
  <c r="E3" i="27" s="1"/>
  <c r="AF4" i="18"/>
  <c r="AM4" i="1"/>
  <c r="AL4" i="1"/>
  <c r="AL85" i="1"/>
  <c r="G80" i="4" s="1"/>
  <c r="H85" i="34"/>
  <c r="H124" i="34"/>
  <c r="F85" i="34"/>
  <c r="F101" i="34"/>
  <c r="E85" i="34"/>
  <c r="A85" i="34"/>
  <c r="AK48" i="1"/>
  <c r="F43" i="4" s="1"/>
  <c r="E123" i="34"/>
  <c r="A69" i="34"/>
  <c r="E79" i="34"/>
  <c r="AP21" i="1"/>
  <c r="D32" i="4"/>
  <c r="AJ63" i="1"/>
  <c r="E58" i="4" s="1"/>
  <c r="D58" i="4"/>
  <c r="H100" i="34"/>
  <c r="A76" i="34"/>
  <c r="E75" i="34"/>
  <c r="AM72" i="1"/>
  <c r="H67" i="4" s="1"/>
  <c r="H69" i="34"/>
  <c r="H107" i="34"/>
  <c r="E83" i="34"/>
  <c r="F69" i="34"/>
  <c r="AP101" i="1"/>
  <c r="D97" i="4"/>
  <c r="E124" i="34"/>
  <c r="A92" i="34"/>
  <c r="E69" i="34"/>
  <c r="F53" i="34"/>
  <c r="AM89" i="1"/>
  <c r="H84" i="4" s="1"/>
  <c r="A99" i="34"/>
  <c r="E82" i="34"/>
  <c r="AJ91" i="1"/>
  <c r="E86" i="4" s="1"/>
  <c r="AJ13" i="1"/>
  <c r="E8" i="4" s="1"/>
  <c r="D80" i="4"/>
  <c r="F86" i="34"/>
  <c r="F63" i="34"/>
  <c r="E94" i="34"/>
  <c r="B102" i="34"/>
  <c r="E92" i="34"/>
  <c r="B85" i="34"/>
  <c r="E76" i="34"/>
  <c r="F67" i="34"/>
  <c r="E51" i="34"/>
  <c r="AF27" i="18"/>
  <c r="G147" i="4" s="1"/>
  <c r="D90" i="4"/>
  <c r="AM94" i="1"/>
  <c r="H89" i="4" s="1"/>
  <c r="AP131" i="1"/>
  <c r="B124" i="34"/>
  <c r="A112" i="34"/>
  <c r="B104" i="34"/>
  <c r="F97" i="34"/>
  <c r="H92" i="34"/>
  <c r="B89" i="34"/>
  <c r="H62" i="34"/>
  <c r="F5" i="27"/>
  <c r="A124" i="34"/>
  <c r="B108" i="34"/>
  <c r="E97" i="34"/>
  <c r="F92" i="34"/>
  <c r="A89" i="34"/>
  <c r="F72" i="34"/>
  <c r="E60" i="34"/>
  <c r="F49" i="34"/>
  <c r="H12" i="34"/>
  <c r="AM115" i="1"/>
  <c r="H110" i="4" s="1"/>
  <c r="B72" i="34"/>
  <c r="E8" i="34"/>
  <c r="AJ23" i="18"/>
  <c r="AJ48" i="1"/>
  <c r="E43" i="4" s="1"/>
  <c r="AJ111" i="1"/>
  <c r="E106" i="4" s="1"/>
  <c r="F124" i="34"/>
  <c r="F114" i="34"/>
  <c r="H105" i="34"/>
  <c r="A97" i="34"/>
  <c r="C97" i="34" s="1"/>
  <c r="B92" i="34"/>
  <c r="H80" i="34"/>
  <c r="H76" i="34"/>
  <c r="E70" i="34"/>
  <c r="B65" i="34"/>
  <c r="A57" i="34"/>
  <c r="F48" i="34"/>
  <c r="A8" i="34"/>
  <c r="E96" i="34"/>
  <c r="F80" i="34"/>
  <c r="H56" i="34"/>
  <c r="B48" i="34"/>
  <c r="F113" i="34"/>
  <c r="E105" i="34"/>
  <c r="H89" i="34"/>
  <c r="E80" i="34"/>
  <c r="B76" i="34"/>
  <c r="F64" i="34"/>
  <c r="E56" i="34"/>
  <c r="H46" i="34"/>
  <c r="AP115" i="1"/>
  <c r="A80" i="34"/>
  <c r="C80" i="34" s="1"/>
  <c r="F54" i="34"/>
  <c r="A62" i="34"/>
  <c r="AG29" i="18"/>
  <c r="H149" i="4" s="1"/>
  <c r="AP81" i="1"/>
  <c r="AK67" i="1"/>
  <c r="F62" i="4" s="1"/>
  <c r="AJ84" i="1"/>
  <c r="E79" i="4" s="1"/>
  <c r="AK45" i="1"/>
  <c r="F40" i="4" s="1"/>
  <c r="D19" i="4"/>
  <c r="AP67" i="1"/>
  <c r="B49" i="34"/>
  <c r="D12" i="4"/>
  <c r="A49" i="34"/>
  <c r="D69" i="4"/>
  <c r="AF29" i="18"/>
  <c r="G149" i="4" s="1"/>
  <c r="H65" i="34"/>
  <c r="E65" i="34"/>
  <c r="H49" i="34"/>
  <c r="AM91" i="1"/>
  <c r="H86" i="4" s="1"/>
  <c r="AK109" i="1"/>
  <c r="F104" i="4" s="1"/>
  <c r="A123" i="34"/>
  <c r="B99" i="34"/>
  <c r="E91" i="34"/>
  <c r="N2" i="34"/>
  <c r="AK116" i="34"/>
  <c r="D61" i="4"/>
  <c r="D81" i="4"/>
  <c r="AK55" i="1"/>
  <c r="F50" i="4" s="1"/>
  <c r="D70" i="4"/>
  <c r="AP91" i="1"/>
  <c r="AP74" i="1"/>
  <c r="AP94" i="1"/>
  <c r="AL91" i="1"/>
  <c r="G86" i="4" s="1"/>
  <c r="AP118" i="1"/>
  <c r="AL109" i="1"/>
  <c r="G104" i="4" s="1"/>
  <c r="AJ113" i="1"/>
  <c r="E108" i="4" s="1"/>
  <c r="D101" i="4"/>
  <c r="D86" i="4"/>
  <c r="AM48" i="1"/>
  <c r="H43" i="4" s="1"/>
  <c r="AL67" i="1"/>
  <c r="G62" i="4" s="1"/>
  <c r="AJ67" i="1"/>
  <c r="E62" i="4" s="1"/>
  <c r="AK94" i="1"/>
  <c r="F89" i="4" s="1"/>
  <c r="AM67" i="1"/>
  <c r="H62" i="4" s="1"/>
  <c r="AK63" i="1"/>
  <c r="F58" i="4" s="1"/>
  <c r="AP109" i="1"/>
  <c r="AP130" i="1"/>
  <c r="B107" i="34"/>
  <c r="B83" i="34"/>
  <c r="B79" i="34"/>
  <c r="B75" i="34"/>
  <c r="E63" i="34"/>
  <c r="A107" i="34"/>
  <c r="C107" i="34" s="1"/>
  <c r="H99" i="34"/>
  <c r="AM84" i="1"/>
  <c r="H79" i="4" s="1"/>
  <c r="AK113" i="1"/>
  <c r="F108" i="4" s="1"/>
  <c r="E114" i="34"/>
  <c r="B94" i="34"/>
  <c r="E86" i="34"/>
  <c r="B70" i="34"/>
  <c r="F62" i="34"/>
  <c r="E54" i="34"/>
  <c r="F46" i="34"/>
  <c r="A102" i="34"/>
  <c r="F38" i="34"/>
  <c r="AP114" i="1"/>
  <c r="AM117" i="1"/>
  <c r="H112" i="4" s="1"/>
  <c r="AK118" i="1"/>
  <c r="F113" i="4" s="1"/>
  <c r="H123" i="34"/>
  <c r="H115" i="34"/>
  <c r="H110" i="34"/>
  <c r="A114" i="34"/>
  <c r="B110" i="34"/>
  <c r="C110" i="34" s="1"/>
  <c r="F107" i="34"/>
  <c r="F102" i="34"/>
  <c r="F99" i="34"/>
  <c r="F98" i="34"/>
  <c r="H94" i="34"/>
  <c r="A94" i="34"/>
  <c r="B86" i="34"/>
  <c r="H83" i="34"/>
  <c r="A83" i="34"/>
  <c r="H79" i="34"/>
  <c r="A79" i="34"/>
  <c r="C79" i="34" s="1"/>
  <c r="H75" i="34"/>
  <c r="A75" i="34"/>
  <c r="H70" i="34"/>
  <c r="A70" i="34"/>
  <c r="B66" i="34"/>
  <c r="C66" i="34" s="1"/>
  <c r="B63" i="34"/>
  <c r="E62" i="34"/>
  <c r="B54" i="34"/>
  <c r="B46" i="34"/>
  <c r="B114" i="34"/>
  <c r="H102" i="34"/>
  <c r="AD9" i="18"/>
  <c r="E129" i="4" s="1"/>
  <c r="AK9" i="1"/>
  <c r="F4" i="4" s="1"/>
  <c r="AP53" i="1"/>
  <c r="D72" i="4"/>
  <c r="AL84" i="1"/>
  <c r="G79" i="4" s="1"/>
  <c r="D76" i="4"/>
  <c r="AP80" i="1"/>
  <c r="AK88" i="1"/>
  <c r="F83" i="4" s="1"/>
  <c r="AP111" i="1"/>
  <c r="AP122" i="1"/>
  <c r="AJ18" i="1"/>
  <c r="E13" i="4" s="1"/>
  <c r="AF18" i="18"/>
  <c r="G138" i="4" s="1"/>
  <c r="AP18" i="1"/>
  <c r="AJ52" i="1"/>
  <c r="E47" i="4" s="1"/>
  <c r="AP73" i="1"/>
  <c r="D92" i="4"/>
  <c r="AK56" i="1"/>
  <c r="F51" i="4" s="1"/>
  <c r="D149" i="4"/>
  <c r="AK96" i="1"/>
  <c r="F91" i="4" s="1"/>
  <c r="AK72" i="1"/>
  <c r="F67" i="4" s="1"/>
  <c r="AL80" i="1"/>
  <c r="G75" i="4" s="1"/>
  <c r="AK52" i="1"/>
  <c r="F47" i="4" s="1"/>
  <c r="D83" i="4"/>
  <c r="D96" i="4"/>
  <c r="AP117" i="1"/>
  <c r="AP126" i="1"/>
  <c r="AJ119" i="1"/>
  <c r="E114" i="4" s="1"/>
  <c r="AK122" i="1"/>
  <c r="F117" i="4" s="1"/>
  <c r="AJ127" i="1"/>
  <c r="E122" i="4" s="1"/>
  <c r="AL131" i="1"/>
  <c r="G126" i="4" s="1"/>
  <c r="F123" i="34"/>
  <c r="H114" i="34"/>
  <c r="B123" i="34"/>
  <c r="E107" i="34"/>
  <c r="E102" i="34"/>
  <c r="E99" i="34"/>
  <c r="F94" i="34"/>
  <c r="H86" i="34"/>
  <c r="A86" i="34"/>
  <c r="F83" i="34"/>
  <c r="F79" i="34"/>
  <c r="B78" i="34"/>
  <c r="F75" i="34"/>
  <c r="F70" i="34"/>
  <c r="H63" i="34"/>
  <c r="A63" i="34"/>
  <c r="B62" i="34"/>
  <c r="H54" i="34"/>
  <c r="A54" i="34"/>
  <c r="E50" i="34"/>
  <c r="B47" i="34"/>
  <c r="H35" i="34"/>
  <c r="A3" i="34"/>
  <c r="AG28" i="18"/>
  <c r="H148" i="4" s="1"/>
  <c r="AG80" i="1"/>
  <c r="AP66" i="1"/>
  <c r="AM101" i="1"/>
  <c r="H96" i="4" s="1"/>
  <c r="AK97" i="1"/>
  <c r="F92" i="4" s="1"/>
  <c r="AK86" i="1"/>
  <c r="F81" i="4" s="1"/>
  <c r="AL107" i="1"/>
  <c r="G102" i="4" s="1"/>
  <c r="AM114" i="1"/>
  <c r="H109" i="4" s="1"/>
  <c r="AM122" i="1"/>
  <c r="H117" i="4" s="1"/>
  <c r="AJ47" i="1"/>
  <c r="E42" i="4" s="1"/>
  <c r="AJ66" i="1"/>
  <c r="E61" i="4" s="1"/>
  <c r="AK66" i="1"/>
  <c r="F61" i="4" s="1"/>
  <c r="AJ101" i="1"/>
  <c r="E96" i="4" s="1"/>
  <c r="AJ97" i="1"/>
  <c r="E92" i="4" s="1"/>
  <c r="AK74" i="1"/>
  <c r="F69" i="4" s="1"/>
  <c r="AL66" i="1"/>
  <c r="G61" i="4" s="1"/>
  <c r="AL97" i="1"/>
  <c r="G92" i="4" s="1"/>
  <c r="AP86" i="1"/>
  <c r="AK15" i="1"/>
  <c r="F10" i="4" s="1"/>
  <c r="AM74" i="1"/>
  <c r="H69" i="4" s="1"/>
  <c r="D88" i="4"/>
  <c r="AK101" i="1"/>
  <c r="F96" i="4" s="1"/>
  <c r="AJ93" i="1"/>
  <c r="E88" i="4" s="1"/>
  <c r="AP107" i="1"/>
  <c r="AJ109" i="1"/>
  <c r="E104" i="4" s="1"/>
  <c r="AM109" i="1"/>
  <c r="H104" i="4" s="1"/>
  <c r="AK115" i="1"/>
  <c r="F110" i="4" s="1"/>
  <c r="AJ122" i="1"/>
  <c r="E117" i="4" s="1"/>
  <c r="AJ123" i="1"/>
  <c r="E118" i="4" s="1"/>
  <c r="AJ126" i="1"/>
  <c r="E121" i="4" s="1"/>
  <c r="F76" i="34"/>
  <c r="E72" i="34"/>
  <c r="E64" i="34"/>
  <c r="B56" i="34"/>
  <c r="C56" i="34" s="1"/>
  <c r="H48" i="34"/>
  <c r="A48" i="34"/>
  <c r="C48" i="34" s="1"/>
  <c r="E46" i="34"/>
  <c r="F28" i="34"/>
  <c r="B8" i="34"/>
  <c r="C8" i="34" s="1"/>
  <c r="AP58" i="1"/>
  <c r="AP97" i="1"/>
  <c r="AL90" i="1"/>
  <c r="G85" i="4" s="1"/>
  <c r="AM93" i="1"/>
  <c r="H88" i="4" s="1"/>
  <c r="D65" i="4"/>
  <c r="AM118" i="1"/>
  <c r="H113" i="4" s="1"/>
  <c r="AL122" i="1"/>
  <c r="G117" i="4" s="1"/>
  <c r="AM127" i="1"/>
  <c r="H122" i="4" s="1"/>
  <c r="AM129" i="1"/>
  <c r="H124" i="4" s="1"/>
  <c r="H72" i="34"/>
  <c r="A72" i="34"/>
  <c r="H64" i="34"/>
  <c r="A64" i="34"/>
  <c r="C64" i="34" s="1"/>
  <c r="F56" i="34"/>
  <c r="E48" i="34"/>
  <c r="A46" i="34"/>
  <c r="F8" i="34"/>
  <c r="AG30" i="18"/>
  <c r="H150" i="4" s="1"/>
  <c r="X29" i="18"/>
  <c r="AG22" i="18"/>
  <c r="H142" i="4" s="1"/>
  <c r="AK76" i="1"/>
  <c r="F71" i="4" s="1"/>
  <c r="AJ96" i="1"/>
  <c r="E91" i="4" s="1"/>
  <c r="AM53" i="1"/>
  <c r="H48" i="4" s="1"/>
  <c r="AP69" i="1"/>
  <c r="AL69" i="1"/>
  <c r="G64" i="4" s="1"/>
  <c r="AJ61" i="1"/>
  <c r="E56" i="4" s="1"/>
  <c r="AJ89" i="1"/>
  <c r="E84" i="4" s="1"/>
  <c r="AJ82" i="1"/>
  <c r="E77" i="4" s="1"/>
  <c r="AL42" i="1"/>
  <c r="G37" i="4" s="1"/>
  <c r="D91" i="4"/>
  <c r="AM79" i="1"/>
  <c r="H74" i="4" s="1"/>
  <c r="AJ79" i="1"/>
  <c r="E74" i="4" s="1"/>
  <c r="AK111" i="1"/>
  <c r="F106" i="4" s="1"/>
  <c r="AJ114" i="1"/>
  <c r="E109" i="4" s="1"/>
  <c r="AJ26" i="1"/>
  <c r="E21" i="4" s="1"/>
  <c r="AJ53" i="1"/>
  <c r="E48" i="4" s="1"/>
  <c r="AK79" i="1"/>
  <c r="F74" i="4" s="1"/>
  <c r="AP79" i="1"/>
  <c r="AL82" i="1"/>
  <c r="G77" i="4" s="1"/>
  <c r="AM46" i="1"/>
  <c r="H41" i="4" s="1"/>
  <c r="AK104" i="1"/>
  <c r="F99" i="4" s="1"/>
  <c r="AL104" i="1"/>
  <c r="G99" i="4" s="1"/>
  <c r="AL89" i="1"/>
  <c r="G84" i="4" s="1"/>
  <c r="D68" i="4"/>
  <c r="AJ74" i="1"/>
  <c r="E69" i="4" s="1"/>
  <c r="AM111" i="1"/>
  <c r="H106" i="4" s="1"/>
  <c r="AK114" i="1"/>
  <c r="F109" i="4" s="1"/>
  <c r="AK117" i="1"/>
  <c r="F112" i="4" s="1"/>
  <c r="AL79" i="1"/>
  <c r="G74" i="4" s="1"/>
  <c r="AL61" i="1"/>
  <c r="G56" i="4" s="1"/>
  <c r="AK73" i="1"/>
  <c r="F68" i="4" s="1"/>
  <c r="AL114" i="1"/>
  <c r="G109" i="4" s="1"/>
  <c r="AL117" i="1"/>
  <c r="G112" i="4" s="1"/>
  <c r="AJ125" i="1"/>
  <c r="E120" i="4" s="1"/>
  <c r="D106" i="4"/>
  <c r="D112" i="4"/>
  <c r="AG55" i="1"/>
  <c r="AG106" i="1"/>
  <c r="AG75" i="1"/>
  <c r="AG83" i="1"/>
  <c r="AG63" i="1"/>
  <c r="AG51" i="1"/>
  <c r="AG79" i="1"/>
  <c r="AG87" i="1"/>
  <c r="AG59" i="1"/>
  <c r="AG99" i="1"/>
  <c r="D98" i="4"/>
  <c r="AJ103" i="1"/>
  <c r="E98" i="4" s="1"/>
  <c r="AP103" i="1"/>
  <c r="AJ25" i="18"/>
  <c r="AD25" i="18"/>
  <c r="E145" i="4" s="1"/>
  <c r="AK57" i="1"/>
  <c r="F52" i="4" s="1"/>
  <c r="AL57" i="1"/>
  <c r="G52" i="4" s="1"/>
  <c r="AJ64" i="1"/>
  <c r="E59" i="4" s="1"/>
  <c r="AM64" i="1"/>
  <c r="H59" i="4" s="1"/>
  <c r="AP78" i="1"/>
  <c r="AK78" i="1"/>
  <c r="F73" i="4" s="1"/>
  <c r="AL78" i="1"/>
  <c r="G73" i="4" s="1"/>
  <c r="AM78" i="1"/>
  <c r="H73" i="4" s="1"/>
  <c r="D73" i="4"/>
  <c r="AG21" i="18"/>
  <c r="H141" i="4" s="1"/>
  <c r="AJ21" i="18"/>
  <c r="AJ83" i="1"/>
  <c r="E78" i="4" s="1"/>
  <c r="AL83" i="1"/>
  <c r="G78" i="4" s="1"/>
  <c r="D147" i="4"/>
  <c r="AE27" i="18"/>
  <c r="F147" i="4" s="1"/>
  <c r="D59" i="4"/>
  <c r="AJ95" i="1"/>
  <c r="E90" i="4" s="1"/>
  <c r="AL86" i="1"/>
  <c r="G81" i="4" s="1"/>
  <c r="AM86" i="1"/>
  <c r="H81" i="4" s="1"/>
  <c r="AD27" i="18"/>
  <c r="E147" i="4" s="1"/>
  <c r="AG27" i="18"/>
  <c r="H147" i="4" s="1"/>
  <c r="AJ57" i="1"/>
  <c r="E52" i="4" s="1"/>
  <c r="D145" i="4"/>
  <c r="AL16" i="1"/>
  <c r="G11" i="4" s="1"/>
  <c r="AK16" i="1"/>
  <c r="F11" i="4" s="1"/>
  <c r="AP32" i="1"/>
  <c r="AL32" i="1"/>
  <c r="G27" i="4" s="1"/>
  <c r="AL48" i="1"/>
  <c r="G43" i="4" s="1"/>
  <c r="AP48" i="1"/>
  <c r="AL94" i="1"/>
  <c r="G89" i="4" s="1"/>
  <c r="D89" i="4"/>
  <c r="AP102" i="1"/>
  <c r="AM102" i="1"/>
  <c r="H97" i="4" s="1"/>
  <c r="AE14" i="18"/>
  <c r="F134" i="4" s="1"/>
  <c r="D141" i="4"/>
  <c r="AE24" i="18"/>
  <c r="F144" i="4" s="1"/>
  <c r="AJ24" i="18"/>
  <c r="I5" i="27"/>
  <c r="Z27" i="18"/>
  <c r="AB27" i="18" s="1"/>
  <c r="C147" i="4" s="1"/>
  <c r="X27" i="18"/>
  <c r="AK92" i="1"/>
  <c r="F87" i="4" s="1"/>
  <c r="AL92" i="1"/>
  <c r="G87" i="4" s="1"/>
  <c r="D124" i="4"/>
  <c r="AK129" i="1"/>
  <c r="F124" i="4" s="1"/>
  <c r="AJ129" i="1"/>
  <c r="E124" i="4" s="1"/>
  <c r="AP129" i="1"/>
  <c r="AG25" i="18"/>
  <c r="H145" i="4" s="1"/>
  <c r="AJ72" i="1"/>
  <c r="E67" i="4" s="1"/>
  <c r="D67" i="4"/>
  <c r="AP72" i="1"/>
  <c r="AK89" i="1"/>
  <c r="F84" i="4" s="1"/>
  <c r="AP89" i="1"/>
  <c r="B39" i="4"/>
  <c r="Q39" i="4" s="1"/>
  <c r="AG44" i="1"/>
  <c r="D105" i="4"/>
  <c r="AJ110" i="1"/>
  <c r="E105" i="4" s="1"/>
  <c r="AP110" i="1"/>
  <c r="D114" i="4"/>
  <c r="AM119" i="1"/>
  <c r="H114" i="4" s="1"/>
  <c r="AL119" i="1"/>
  <c r="G114" i="4" s="1"/>
  <c r="AP119" i="1"/>
  <c r="AK123" i="1"/>
  <c r="F118" i="4" s="1"/>
  <c r="AM123" i="1"/>
  <c r="H118" i="4" s="1"/>
  <c r="AK130" i="1"/>
  <c r="F125" i="4" s="1"/>
  <c r="AJ130" i="1"/>
  <c r="E125" i="4" s="1"/>
  <c r="AJ88" i="1"/>
  <c r="E83" i="4" s="1"/>
  <c r="AP88" i="1"/>
  <c r="AK95" i="1"/>
  <c r="F90" i="4" s="1"/>
  <c r="AL95" i="1"/>
  <c r="G90" i="4" s="1"/>
  <c r="AP95" i="1"/>
  <c r="D87" i="4"/>
  <c r="AM103" i="1"/>
  <c r="H98" i="4" s="1"/>
  <c r="AE21" i="18"/>
  <c r="F141" i="4" s="1"/>
  <c r="Z25" i="18"/>
  <c r="AB25" i="18" s="1"/>
  <c r="C145" i="4" s="1"/>
  <c r="B5" i="27"/>
  <c r="B99" i="4"/>
  <c r="Q99" i="4" s="1"/>
  <c r="R99" i="4" s="1"/>
  <c r="AG104" i="1"/>
  <c r="AF25" i="18"/>
  <c r="G145" i="4" s="1"/>
  <c r="AL88" i="1"/>
  <c r="G83" i="4" s="1"/>
  <c r="AJ75" i="1"/>
  <c r="E70" i="4" s="1"/>
  <c r="AL75" i="1"/>
  <c r="G70" i="4" s="1"/>
  <c r="AK80" i="1"/>
  <c r="F75" i="4" s="1"/>
  <c r="D75" i="4"/>
  <c r="AM80" i="1"/>
  <c r="H75" i="4" s="1"/>
  <c r="L5" i="27"/>
  <c r="AL123" i="1"/>
  <c r="G118" i="4" s="1"/>
  <c r="AL130" i="1"/>
  <c r="G125" i="4" s="1"/>
  <c r="AJ107" i="1"/>
  <c r="E102" i="4" s="1"/>
  <c r="AK107" i="1"/>
  <c r="F102" i="4" s="1"/>
  <c r="AM113" i="1"/>
  <c r="H108" i="4" s="1"/>
  <c r="AP113" i="1"/>
  <c r="AL113" i="1"/>
  <c r="G108" i="4" s="1"/>
  <c r="AL127" i="1"/>
  <c r="G122" i="4" s="1"/>
  <c r="AP127" i="1"/>
  <c r="AK127" i="1"/>
  <c r="F122" i="4" s="1"/>
  <c r="AP17" i="1"/>
  <c r="AK13" i="1"/>
  <c r="F8" i="4" s="1"/>
  <c r="D51" i="4"/>
  <c r="AL33" i="1"/>
  <c r="G28" i="4" s="1"/>
  <c r="AJ104" i="1"/>
  <c r="E99" i="4" s="1"/>
  <c r="AP96" i="1"/>
  <c r="AM62" i="1"/>
  <c r="H57" i="4" s="1"/>
  <c r="AG91" i="1"/>
  <c r="AP125" i="1"/>
  <c r="AM125" i="1"/>
  <c r="H120" i="4" s="1"/>
  <c r="AM131" i="1"/>
  <c r="H126" i="4" s="1"/>
  <c r="AJ116" i="34"/>
  <c r="AJ105" i="34"/>
  <c r="AF50" i="34"/>
  <c r="AG66" i="1"/>
  <c r="Q49" i="4"/>
  <c r="R49" i="4" s="1"/>
  <c r="V7" i="18"/>
  <c r="H2" i="27" s="1"/>
  <c r="AG102" i="1"/>
  <c r="AG58" i="1"/>
  <c r="E34" i="34"/>
  <c r="D34" i="4"/>
  <c r="AJ8" i="1"/>
  <c r="E3" i="4" s="1"/>
  <c r="D3" i="4"/>
  <c r="AL9" i="1"/>
  <c r="G4" i="4" s="1"/>
  <c r="AL8" i="1"/>
  <c r="G3" i="4" s="1"/>
  <c r="AP20" i="1"/>
  <c r="D6" i="4"/>
  <c r="D142" i="4"/>
  <c r="AD15" i="18"/>
  <c r="E135" i="4" s="1"/>
  <c r="AE22" i="18"/>
  <c r="F142" i="4" s="1"/>
  <c r="AJ22" i="18"/>
  <c r="X18" i="18"/>
  <c r="AF15" i="18"/>
  <c r="G135" i="4" s="1"/>
  <c r="AF24" i="18"/>
  <c r="G144" i="4" s="1"/>
  <c r="Y18" i="18"/>
  <c r="AJ15" i="1"/>
  <c r="E10" i="4" s="1"/>
  <c r="AP15" i="1"/>
  <c r="D10" i="4"/>
  <c r="AP99" i="1"/>
  <c r="AL99" i="1"/>
  <c r="G94" i="4" s="1"/>
  <c r="AM51" i="1"/>
  <c r="H46" i="4" s="1"/>
  <c r="AK77" i="1"/>
  <c r="F72" i="4" s="1"/>
  <c r="AP12" i="1"/>
  <c r="AL56" i="1"/>
  <c r="G51" i="4" s="1"/>
  <c r="AJ60" i="1"/>
  <c r="E55" i="4" s="1"/>
  <c r="AP77" i="1"/>
  <c r="Y16" i="18"/>
  <c r="B133" i="4"/>
  <c r="Q133" i="4" s="1"/>
  <c r="R133" i="4" s="1"/>
  <c r="D116" i="4"/>
  <c r="AK69" i="34"/>
  <c r="AJ20" i="18"/>
  <c r="AL77" i="1"/>
  <c r="G72" i="4" s="1"/>
  <c r="AM87" i="1"/>
  <c r="H82" i="4" s="1"/>
  <c r="AP82" i="1"/>
  <c r="AK51" i="1"/>
  <c r="F46" i="4" s="1"/>
  <c r="AJ51" i="1"/>
  <c r="E46" i="4" s="1"/>
  <c r="AD13" i="18"/>
  <c r="E133" i="4" s="1"/>
  <c r="AP75" i="1"/>
  <c r="AL63" i="1"/>
  <c r="G58" i="4" s="1"/>
  <c r="AK85" i="1"/>
  <c r="F80" i="4" s="1"/>
  <c r="AP121" i="1"/>
  <c r="V19" i="18"/>
  <c r="B139" i="4" s="1"/>
  <c r="N139" i="4" s="1"/>
  <c r="O139" i="4" s="1"/>
  <c r="V12" i="18"/>
  <c r="B132" i="4" s="1"/>
  <c r="Q132" i="4" s="1"/>
  <c r="R132" i="4" s="1"/>
  <c r="AK125" i="1"/>
  <c r="F120" i="4" s="1"/>
  <c r="AL126" i="1"/>
  <c r="G121" i="4" s="1"/>
  <c r="AJ99" i="1"/>
  <c r="E94" i="4" s="1"/>
  <c r="AM56" i="1"/>
  <c r="H51" i="4" s="1"/>
  <c r="AJ26" i="18"/>
  <c r="AM75" i="1"/>
  <c r="H70" i="4" s="1"/>
  <c r="D46" i="4"/>
  <c r="AG62" i="1"/>
  <c r="V18" i="18"/>
  <c r="M3" i="27" s="1"/>
  <c r="V11" i="18"/>
  <c r="B131" i="4" s="1"/>
  <c r="N131" i="4" s="1"/>
  <c r="AJ115" i="1"/>
  <c r="E110" i="4" s="1"/>
  <c r="AL118" i="1"/>
  <c r="G113" i="4" s="1"/>
  <c r="AL125" i="1"/>
  <c r="G120" i="4" s="1"/>
  <c r="AM126" i="1"/>
  <c r="H121" i="4" s="1"/>
  <c r="D102" i="4"/>
  <c r="D118" i="4"/>
  <c r="AM44" i="1"/>
  <c r="H39" i="4" s="1"/>
  <c r="AM82" i="1"/>
  <c r="H77" i="4" s="1"/>
  <c r="AL105" i="1"/>
  <c r="G100" i="4" s="1"/>
  <c r="AJ56" i="1"/>
  <c r="E51" i="4" s="1"/>
  <c r="D64" i="4"/>
  <c r="AP104" i="1"/>
  <c r="AK12" i="1"/>
  <c r="F7" i="4" s="1"/>
  <c r="AJ30" i="18"/>
  <c r="AP63" i="1"/>
  <c r="AM73" i="1"/>
  <c r="H68" i="4" s="1"/>
  <c r="AL44" i="1"/>
  <c r="G39" i="4" s="1"/>
  <c r="AK99" i="1"/>
  <c r="F94" i="4" s="1"/>
  <c r="AE30" i="18"/>
  <c r="F150" i="4" s="1"/>
  <c r="AF12" i="1"/>
  <c r="V17" i="18"/>
  <c r="B137" i="4" s="1"/>
  <c r="N137" i="4" s="1"/>
  <c r="V10" i="18"/>
  <c r="B130" i="4" s="1"/>
  <c r="Q130" i="4" s="1"/>
  <c r="R130" i="4" s="1"/>
  <c r="AJ121" i="1"/>
  <c r="E116" i="4" s="1"/>
  <c r="D55" i="4"/>
  <c r="D38" i="4"/>
  <c r="AP64" i="1"/>
  <c r="AJ69" i="1"/>
  <c r="E64" i="4" s="1"/>
  <c r="AP65" i="1"/>
  <c r="AJ105" i="1"/>
  <c r="E100" i="4" s="1"/>
  <c r="AM92" i="1"/>
  <c r="H87" i="4" s="1"/>
  <c r="AP44" i="1"/>
  <c r="AM60" i="1"/>
  <c r="H55" i="4" s="1"/>
  <c r="AL73" i="1"/>
  <c r="G68" i="4" s="1"/>
  <c r="AM81" i="1"/>
  <c r="H76" i="4" s="1"/>
  <c r="AK81" i="1"/>
  <c r="F76" i="4" s="1"/>
  <c r="AJ10" i="1"/>
  <c r="E5" i="4" s="1"/>
  <c r="AG54" i="1"/>
  <c r="AJ68" i="1"/>
  <c r="E63" i="4" s="1"/>
  <c r="AJ85" i="1"/>
  <c r="E80" i="4" s="1"/>
  <c r="AM96" i="1"/>
  <c r="H91" i="4" s="1"/>
  <c r="AJ102" i="1"/>
  <c r="E97" i="4" s="1"/>
  <c r="AD21" i="18"/>
  <c r="E141" i="4" s="1"/>
  <c r="V24" i="18"/>
  <c r="V16" i="18"/>
  <c r="V9" i="18"/>
  <c r="B129" i="4" s="1"/>
  <c r="Q129" i="4" s="1"/>
  <c r="R129" i="4" s="1"/>
  <c r="AK110" i="1"/>
  <c r="F105" i="4" s="1"/>
  <c r="AL115" i="1"/>
  <c r="G110" i="4" s="1"/>
  <c r="AK121" i="1"/>
  <c r="F116" i="4" s="1"/>
  <c r="AJ131" i="1"/>
  <c r="E126" i="4" s="1"/>
  <c r="AL64" i="1"/>
  <c r="G59" i="4" s="1"/>
  <c r="AF30" i="18"/>
  <c r="G150" i="4" s="1"/>
  <c r="X26" i="18"/>
  <c r="V23" i="18"/>
  <c r="B143" i="4" s="1"/>
  <c r="N143" i="4" s="1"/>
  <c r="O143" i="4" s="1"/>
  <c r="V15" i="18"/>
  <c r="B135" i="4" s="1"/>
  <c r="Q135" i="4" s="1"/>
  <c r="R135" i="4" s="1"/>
  <c r="V8" i="18"/>
  <c r="B128" i="4" s="1"/>
  <c r="N128" i="4" s="1"/>
  <c r="AL121" i="1"/>
  <c r="G116" i="4" s="1"/>
  <c r="D60" i="4"/>
  <c r="AK82" i="1"/>
  <c r="F77" i="4" s="1"/>
  <c r="AM99" i="1"/>
  <c r="H94" i="4" s="1"/>
  <c r="AP51" i="1"/>
  <c r="AM77" i="1"/>
  <c r="H72" i="4" s="1"/>
  <c r="AL12" i="1"/>
  <c r="G7" i="4" s="1"/>
  <c r="AP92" i="1"/>
  <c r="AJ44" i="1"/>
  <c r="E39" i="4" s="1"/>
  <c r="D99" i="4"/>
  <c r="AJ81" i="1"/>
  <c r="E76" i="4" s="1"/>
  <c r="AP85" i="1"/>
  <c r="D150" i="4"/>
  <c r="AK69" i="1"/>
  <c r="F64" i="4" s="1"/>
  <c r="Y26" i="18"/>
  <c r="V22" i="18"/>
  <c r="B142" i="4" s="1"/>
  <c r="N142" i="4" s="1"/>
  <c r="O142" i="4" s="1"/>
  <c r="V14" i="18"/>
  <c r="AM110" i="1"/>
  <c r="H105" i="4" s="1"/>
  <c r="AJ118" i="1"/>
  <c r="E113" i="4" s="1"/>
  <c r="AK131" i="1"/>
  <c r="F126" i="4" s="1"/>
  <c r="AL121" i="34"/>
  <c r="AF85" i="34"/>
  <c r="AD22" i="18"/>
  <c r="E142" i="4" s="1"/>
  <c r="X20" i="18"/>
  <c r="D139" i="4"/>
  <c r="B4" i="27"/>
  <c r="X19" i="18"/>
  <c r="C4" i="27" s="1"/>
  <c r="AG19" i="18"/>
  <c r="H139" i="4" s="1"/>
  <c r="AG18" i="18"/>
  <c r="H138" i="4" s="1"/>
  <c r="AF16" i="18"/>
  <c r="G136" i="4" s="1"/>
  <c r="AF14" i="18"/>
  <c r="G134" i="4" s="1"/>
  <c r="D134" i="4"/>
  <c r="AD14" i="18"/>
  <c r="E134" i="4" s="1"/>
  <c r="AJ14" i="18"/>
  <c r="AE13" i="18"/>
  <c r="F133" i="4" s="1"/>
  <c r="H3" i="27"/>
  <c r="AD12" i="18"/>
  <c r="E132" i="4" s="1"/>
  <c r="Z8" i="18"/>
  <c r="AB8" i="18" s="1"/>
  <c r="C128" i="4" s="1"/>
  <c r="AK39" i="1"/>
  <c r="F34" i="4" s="1"/>
  <c r="AJ32" i="1"/>
  <c r="E27" i="4" s="1"/>
  <c r="H24" i="34"/>
  <c r="AK26" i="1"/>
  <c r="F21" i="4" s="1"/>
  <c r="AJ24" i="1"/>
  <c r="E19" i="4" s="1"/>
  <c r="AL23" i="1"/>
  <c r="G18" i="4" s="1"/>
  <c r="D18" i="4"/>
  <c r="AP23" i="1"/>
  <c r="AJ22" i="1"/>
  <c r="E17" i="4" s="1"/>
  <c r="AK22" i="1"/>
  <c r="F17" i="4" s="1"/>
  <c r="AL20" i="1"/>
  <c r="G15" i="4" s="1"/>
  <c r="AJ20" i="1"/>
  <c r="E15" i="4" s="1"/>
  <c r="A15" i="34"/>
  <c r="D15" i="4"/>
  <c r="AJ17" i="1"/>
  <c r="E12" i="4" s="1"/>
  <c r="AL17" i="1"/>
  <c r="G12" i="4" s="1"/>
  <c r="H9" i="34"/>
  <c r="AJ12" i="1"/>
  <c r="E7" i="4" s="1"/>
  <c r="D4" i="4"/>
  <c r="AJ9" i="1"/>
  <c r="E4" i="4" s="1"/>
  <c r="F35" i="34"/>
  <c r="E35" i="34"/>
  <c r="AL39" i="1"/>
  <c r="G34" i="4" s="1"/>
  <c r="AJ39" i="1"/>
  <c r="E34" i="4" s="1"/>
  <c r="H34" i="34"/>
  <c r="F34" i="34"/>
  <c r="AJ37" i="1"/>
  <c r="E32" i="4" s="1"/>
  <c r="AP36" i="1"/>
  <c r="E28" i="34"/>
  <c r="H27" i="34"/>
  <c r="AJ29" i="1"/>
  <c r="E24" i="4" s="1"/>
  <c r="AK29" i="1"/>
  <c r="F24" i="4" s="1"/>
  <c r="AP28" i="1"/>
  <c r="D23" i="4"/>
  <c r="AL28" i="1"/>
  <c r="G23" i="4" s="1"/>
  <c r="AJ27" i="1"/>
  <c r="E22" i="4" s="1"/>
  <c r="AP27" i="1"/>
  <c r="AL27" i="1"/>
  <c r="G22" i="4" s="1"/>
  <c r="D22" i="4"/>
  <c r="X24" i="18"/>
  <c r="Y24" i="18"/>
  <c r="AD23" i="18"/>
  <c r="E143" i="4" s="1"/>
  <c r="AF23" i="18"/>
  <c r="G143" i="4" s="1"/>
  <c r="D143" i="4"/>
  <c r="AE23" i="18"/>
  <c r="F143" i="4" s="1"/>
  <c r="X23" i="18"/>
  <c r="X21" i="18"/>
  <c r="AD20" i="18"/>
  <c r="E140" i="4" s="1"/>
  <c r="AF19" i="18"/>
  <c r="G139" i="4" s="1"/>
  <c r="AJ19" i="18"/>
  <c r="AD19" i="18"/>
  <c r="E139" i="4" s="1"/>
  <c r="AJ18" i="18"/>
  <c r="D138" i="4"/>
  <c r="AD18" i="18"/>
  <c r="E138" i="4" s="1"/>
  <c r="X17" i="18"/>
  <c r="AG16" i="18"/>
  <c r="H136" i="4" s="1"/>
  <c r="D136" i="4"/>
  <c r="AJ16" i="18"/>
  <c r="AE16" i="18"/>
  <c r="F136" i="4" s="1"/>
  <c r="X15" i="18"/>
  <c r="AJ13" i="18"/>
  <c r="D133" i="4"/>
  <c r="X13" i="18"/>
  <c r="C3" i="27" s="1"/>
  <c r="AG13" i="18"/>
  <c r="H133" i="4" s="1"/>
  <c r="X11" i="18"/>
  <c r="AG11" i="18"/>
  <c r="H131" i="4" s="1"/>
  <c r="Y11" i="18"/>
  <c r="AF11" i="18"/>
  <c r="G131" i="4" s="1"/>
  <c r="D129" i="4"/>
  <c r="AE9" i="18"/>
  <c r="F129" i="4" s="1"/>
  <c r="D127" i="4"/>
  <c r="AM42" i="1"/>
  <c r="H37" i="4" s="1"/>
  <c r="D37" i="4"/>
  <c r="AK42" i="1"/>
  <c r="F37" i="4" s="1"/>
  <c r="AP42" i="1"/>
  <c r="AJ41" i="1"/>
  <c r="E36" i="4" s="1"/>
  <c r="AK47" i="1"/>
  <c r="F42" i="4" s="1"/>
  <c r="H41" i="34"/>
  <c r="E41" i="34"/>
  <c r="AM43" i="1"/>
  <c r="H38" i="4" s="1"/>
  <c r="AJ40" i="1"/>
  <c r="E35" i="4" s="1"/>
  <c r="AJ43" i="1"/>
  <c r="E38" i="4" s="1"/>
  <c r="E38" i="34"/>
  <c r="H37" i="34"/>
  <c r="AK38" i="1"/>
  <c r="F33" i="4" s="1"/>
  <c r="AJ35" i="1"/>
  <c r="E30" i="4" s="1"/>
  <c r="AP31" i="1"/>
  <c r="AL31" i="1"/>
  <c r="G26" i="4" s="1"/>
  <c r="D26" i="4"/>
  <c r="AK32" i="1"/>
  <c r="F27" i="4" s="1"/>
  <c r="AK28" i="1"/>
  <c r="F23" i="4" s="1"/>
  <c r="AK50" i="1"/>
  <c r="F45" i="4" s="1"/>
  <c r="AL49" i="1"/>
  <c r="G44" i="4" s="1"/>
  <c r="AP49" i="1"/>
  <c r="AP47" i="1"/>
  <c r="AL47" i="1"/>
  <c r="G42" i="4" s="1"/>
  <c r="D42" i="4"/>
  <c r="Q41" i="4"/>
  <c r="AG46" i="1"/>
  <c r="AL45" i="1"/>
  <c r="G40" i="4" s="1"/>
  <c r="D40" i="4"/>
  <c r="AM45" i="1"/>
  <c r="H40" i="4" s="1"/>
  <c r="AJ45" i="1"/>
  <c r="E40" i="4" s="1"/>
  <c r="D39" i="4"/>
  <c r="AG42" i="1"/>
  <c r="Q37" i="4"/>
  <c r="AL41" i="1"/>
  <c r="G36" i="4" s="1"/>
  <c r="AL40" i="1"/>
  <c r="G35" i="4" s="1"/>
  <c r="D33" i="4"/>
  <c r="AP38" i="1"/>
  <c r="AJ38" i="1"/>
  <c r="E33" i="4" s="1"/>
  <c r="AK37" i="1"/>
  <c r="F32" i="4" s="1"/>
  <c r="AP37" i="1"/>
  <c r="F31" i="34"/>
  <c r="AK36" i="1"/>
  <c r="F31" i="4" s="1"/>
  <c r="E31" i="34"/>
  <c r="AJ36" i="1"/>
  <c r="E31" i="4" s="1"/>
  <c r="AL36" i="1"/>
  <c r="G31" i="4" s="1"/>
  <c r="AK33" i="1"/>
  <c r="F28" i="4" s="1"/>
  <c r="H28" i="34"/>
  <c r="D28" i="4"/>
  <c r="AJ33" i="1"/>
  <c r="E28" i="4" s="1"/>
  <c r="AK31" i="1"/>
  <c r="F26" i="4" s="1"/>
  <c r="AJ31" i="1"/>
  <c r="E26" i="4" s="1"/>
  <c r="AP30" i="1"/>
  <c r="AJ30" i="1"/>
  <c r="E25" i="4" s="1"/>
  <c r="AK30" i="1"/>
  <c r="F25" i="4" s="1"/>
  <c r="D25" i="4"/>
  <c r="D24" i="4"/>
  <c r="AP26" i="1"/>
  <c r="D20" i="4"/>
  <c r="AK24" i="1"/>
  <c r="F19" i="4" s="1"/>
  <c r="AP24" i="1"/>
  <c r="AJ23" i="1"/>
  <c r="E18" i="4" s="1"/>
  <c r="AK23" i="1"/>
  <c r="F18" i="4" s="1"/>
  <c r="AL21" i="1"/>
  <c r="G16" i="4" s="1"/>
  <c r="AK21" i="1"/>
  <c r="F16" i="4" s="1"/>
  <c r="D16" i="4"/>
  <c r="H16" i="34"/>
  <c r="F16" i="34"/>
  <c r="AL18" i="1"/>
  <c r="G13" i="4" s="1"/>
  <c r="AK18" i="1"/>
  <c r="F13" i="4" s="1"/>
  <c r="D11" i="4"/>
  <c r="AJ16" i="1"/>
  <c r="E11" i="4" s="1"/>
  <c r="AP16" i="1"/>
  <c r="H8" i="34"/>
  <c r="AK10" i="1"/>
  <c r="F5" i="4" s="1"/>
  <c r="AL11" i="1"/>
  <c r="G6" i="4" s="1"/>
  <c r="AP11" i="1"/>
  <c r="AK11" i="1"/>
  <c r="F6" i="4" s="1"/>
  <c r="AL10" i="1"/>
  <c r="G5" i="4" s="1"/>
  <c r="AP10" i="1"/>
  <c r="D5" i="4"/>
  <c r="H5" i="34"/>
  <c r="AK8" i="1"/>
  <c r="F3" i="4" s="1"/>
  <c r="B44" i="34"/>
  <c r="D2" i="4"/>
  <c r="AK7" i="1"/>
  <c r="F2" i="4" s="1"/>
  <c r="AL7" i="1"/>
  <c r="G2" i="4" s="1"/>
  <c r="Q45" i="4"/>
  <c r="AG50" i="1"/>
  <c r="G33" i="34"/>
  <c r="F24" i="34"/>
  <c r="E24" i="34"/>
  <c r="B41" i="34"/>
  <c r="H40" i="34"/>
  <c r="F40" i="34"/>
  <c r="E40" i="34"/>
  <c r="B36" i="34"/>
  <c r="E37" i="34"/>
  <c r="B39" i="34"/>
  <c r="B37" i="34"/>
  <c r="H38" i="34"/>
  <c r="B38" i="34"/>
  <c r="B40" i="34"/>
  <c r="AK37" i="34"/>
  <c r="AI37" i="34"/>
  <c r="H32" i="34"/>
  <c r="E32" i="34"/>
  <c r="B35" i="34"/>
  <c r="F32" i="34"/>
  <c r="B34" i="34"/>
  <c r="F27" i="34"/>
  <c r="B32" i="34"/>
  <c r="F33" i="34"/>
  <c r="E33" i="34"/>
  <c r="H31" i="34"/>
  <c r="B33" i="34"/>
  <c r="B31" i="34"/>
  <c r="B17" i="34"/>
  <c r="E16" i="34"/>
  <c r="E27" i="34"/>
  <c r="B16" i="34"/>
  <c r="AJ22" i="34"/>
  <c r="A16" i="34"/>
  <c r="AF22" i="34"/>
  <c r="H15" i="34"/>
  <c r="B24" i="34"/>
  <c r="AF7" i="34"/>
  <c r="F19" i="34"/>
  <c r="F12" i="34"/>
  <c r="E12" i="34"/>
  <c r="AJ14" i="34"/>
  <c r="B12" i="34"/>
  <c r="B23" i="34"/>
  <c r="A12" i="34"/>
  <c r="B27" i="34"/>
  <c r="F25" i="34"/>
  <c r="B28" i="34"/>
  <c r="E19" i="34"/>
  <c r="F9" i="34"/>
  <c r="AL19" i="34"/>
  <c r="AF3" i="34"/>
  <c r="B19" i="34"/>
  <c r="E9" i="34"/>
  <c r="B9" i="34"/>
  <c r="H3" i="34"/>
  <c r="AL22" i="34"/>
  <c r="AL18" i="34"/>
  <c r="B18" i="34"/>
  <c r="A9" i="34"/>
  <c r="F3" i="34"/>
  <c r="AK18" i="34"/>
  <c r="B22" i="34"/>
  <c r="H17" i="34"/>
  <c r="E3" i="34"/>
  <c r="AL3" i="34"/>
  <c r="B20" i="34"/>
  <c r="F17" i="34"/>
  <c r="AK3" i="34"/>
  <c r="H19" i="34"/>
  <c r="E17" i="34"/>
  <c r="B11" i="34"/>
  <c r="B3" i="34"/>
  <c r="Q57" i="4"/>
  <c r="R57" i="4" s="1"/>
  <c r="F3" i="27"/>
  <c r="AG76" i="1"/>
  <c r="N149" i="4"/>
  <c r="O149" i="4" s="1"/>
  <c r="F2" i="27"/>
  <c r="H5" i="27"/>
  <c r="B145" i="4"/>
  <c r="AE42" i="34"/>
  <c r="AL42" i="34"/>
  <c r="G117" i="34"/>
  <c r="A117" i="34"/>
  <c r="B117" i="34"/>
  <c r="E117" i="34"/>
  <c r="F117" i="34"/>
  <c r="H117" i="34"/>
  <c r="AP29" i="1"/>
  <c r="AP41" i="1"/>
  <c r="AM65" i="1"/>
  <c r="H60" i="4" s="1"/>
  <c r="D85" i="4"/>
  <c r="AK98" i="1"/>
  <c r="F93" i="4" s="1"/>
  <c r="D14" i="4"/>
  <c r="AK46" i="1"/>
  <c r="F41" i="4" s="1"/>
  <c r="AL54" i="1"/>
  <c r="G49" i="4" s="1"/>
  <c r="AK65" i="1"/>
  <c r="F60" i="4" s="1"/>
  <c r="D78" i="4"/>
  <c r="D135" i="4"/>
  <c r="X14" i="18"/>
  <c r="Y20" i="18"/>
  <c r="X30" i="18"/>
  <c r="G73" i="34"/>
  <c r="B73" i="34"/>
  <c r="C73" i="34" s="1"/>
  <c r="E73" i="34"/>
  <c r="F73" i="34"/>
  <c r="H73" i="34"/>
  <c r="G81" i="34"/>
  <c r="E81" i="34"/>
  <c r="G88" i="34"/>
  <c r="A88" i="34"/>
  <c r="H88" i="34"/>
  <c r="G95" i="34"/>
  <c r="E95" i="34"/>
  <c r="A103" i="34"/>
  <c r="H103" i="34"/>
  <c r="G110" i="34"/>
  <c r="E110" i="34"/>
  <c r="F110" i="34"/>
  <c r="G118" i="34"/>
  <c r="B118" i="34"/>
  <c r="G126" i="34"/>
  <c r="F126" i="34"/>
  <c r="H126" i="34"/>
  <c r="A126" i="34"/>
  <c r="B126" i="34"/>
  <c r="AL25" i="1"/>
  <c r="G20" i="4" s="1"/>
  <c r="AL14" i="1"/>
  <c r="G9" i="4" s="1"/>
  <c r="AK35" i="1"/>
  <c r="F30" i="4" s="1"/>
  <c r="AK103" i="1"/>
  <c r="F98" i="4" s="1"/>
  <c r="AP100" i="1"/>
  <c r="AL87" i="1"/>
  <c r="G82" i="4" s="1"/>
  <c r="AJ87" i="1"/>
  <c r="E82" i="4" s="1"/>
  <c r="AM98" i="1"/>
  <c r="H93" i="4" s="1"/>
  <c r="AL46" i="1"/>
  <c r="G41" i="4" s="1"/>
  <c r="D29" i="4"/>
  <c r="AE26" i="18"/>
  <c r="F146" i="4" s="1"/>
  <c r="D148" i="4"/>
  <c r="AP87" i="1"/>
  <c r="AP55" i="1"/>
  <c r="AL26" i="1"/>
  <c r="G21" i="4" s="1"/>
  <c r="D137" i="4"/>
  <c r="AL19" i="1"/>
  <c r="G14" i="4" s="1"/>
  <c r="AL22" i="1"/>
  <c r="G17" i="4" s="1"/>
  <c r="AJ100" i="1"/>
  <c r="E95" i="4" s="1"/>
  <c r="AG15" i="18"/>
  <c r="H135" i="4" s="1"/>
  <c r="Y14" i="18"/>
  <c r="Y30" i="18"/>
  <c r="D107" i="4"/>
  <c r="AL112" i="1"/>
  <c r="G107" i="4" s="1"/>
  <c r="AP112" i="1"/>
  <c r="AK112" i="1"/>
  <c r="F107" i="4" s="1"/>
  <c r="AJ112" i="1"/>
  <c r="E107" i="4" s="1"/>
  <c r="D123" i="4"/>
  <c r="AP128" i="1"/>
  <c r="AM128" i="1"/>
  <c r="H123" i="4" s="1"/>
  <c r="AL128" i="1"/>
  <c r="G123" i="4" s="1"/>
  <c r="AK128" i="1"/>
  <c r="F123" i="4" s="1"/>
  <c r="AJ128" i="1"/>
  <c r="E123" i="4" s="1"/>
  <c r="AI120" i="34"/>
  <c r="AJ120" i="34"/>
  <c r="AL120" i="34"/>
  <c r="AJ115" i="34"/>
  <c r="AK115" i="34"/>
  <c r="G5" i="34"/>
  <c r="E5" i="34"/>
  <c r="A5" i="34"/>
  <c r="C5" i="34" s="1"/>
  <c r="F5" i="34"/>
  <c r="A13" i="34"/>
  <c r="H13" i="34"/>
  <c r="G21" i="34"/>
  <c r="E21" i="34"/>
  <c r="G43" i="34"/>
  <c r="E43" i="34"/>
  <c r="G51" i="34"/>
  <c r="F51" i="34"/>
  <c r="H51" i="34"/>
  <c r="A51" i="34"/>
  <c r="C51" i="34" s="1"/>
  <c r="G59" i="34"/>
  <c r="A59" i="34"/>
  <c r="B59" i="34"/>
  <c r="E59" i="34"/>
  <c r="F59" i="34"/>
  <c r="H59" i="34"/>
  <c r="G66" i="34"/>
  <c r="E66" i="34"/>
  <c r="F66" i="34"/>
  <c r="H66" i="34"/>
  <c r="G82" i="34"/>
  <c r="H82" i="34"/>
  <c r="A82" i="34"/>
  <c r="B82" i="34"/>
  <c r="G96" i="34"/>
  <c r="F96" i="34"/>
  <c r="H96" i="34"/>
  <c r="A96" i="34"/>
  <c r="C96" i="34" s="1"/>
  <c r="G104" i="34"/>
  <c r="E104" i="34"/>
  <c r="F104" i="34"/>
  <c r="H104" i="34"/>
  <c r="G111" i="34"/>
  <c r="A111" i="34"/>
  <c r="F111" i="34"/>
  <c r="B111" i="34"/>
  <c r="H111" i="34"/>
  <c r="AJ54" i="1"/>
  <c r="E49" i="4" s="1"/>
  <c r="D82" i="4"/>
  <c r="AG17" i="18"/>
  <c r="H137" i="4" s="1"/>
  <c r="AK83" i="1"/>
  <c r="F78" i="4" s="1"/>
  <c r="AK106" i="1"/>
  <c r="F101" i="4" s="1"/>
  <c r="AJ106" i="1"/>
  <c r="E101" i="4" s="1"/>
  <c r="G6" i="34"/>
  <c r="B6" i="34"/>
  <c r="C6" i="34" s="1"/>
  <c r="F6" i="34"/>
  <c r="H6" i="34"/>
  <c r="G14" i="34"/>
  <c r="H14" i="34"/>
  <c r="A14" i="34"/>
  <c r="B14" i="34"/>
  <c r="G22" i="34"/>
  <c r="F22" i="34"/>
  <c r="H22" i="34"/>
  <c r="G30" i="34"/>
  <c r="B30" i="34"/>
  <c r="E30" i="34"/>
  <c r="F30" i="34"/>
  <c r="G44" i="34"/>
  <c r="F44" i="34"/>
  <c r="H44" i="34"/>
  <c r="G60" i="34"/>
  <c r="F60" i="34"/>
  <c r="H60" i="34"/>
  <c r="A60" i="34"/>
  <c r="C60" i="34" s="1"/>
  <c r="G67" i="34"/>
  <c r="A67" i="34"/>
  <c r="B67" i="34"/>
  <c r="E67" i="34"/>
  <c r="AP98" i="1"/>
  <c r="AK41" i="1"/>
  <c r="F36" i="4" s="1"/>
  <c r="AL68" i="1"/>
  <c r="G63" i="4" s="1"/>
  <c r="AJ34" i="1"/>
  <c r="E29" i="4" s="1"/>
  <c r="AK34" i="1"/>
  <c r="F29" i="4" s="1"/>
  <c r="D144" i="4"/>
  <c r="AD24" i="18"/>
  <c r="E144" i="4" s="1"/>
  <c r="AJ19" i="1"/>
  <c r="E14" i="4" s="1"/>
  <c r="AE11" i="18"/>
  <c r="F131" i="4" s="1"/>
  <c r="AM55" i="1"/>
  <c r="H50" i="4" s="1"/>
  <c r="AP35" i="1"/>
  <c r="AK100" i="1"/>
  <c r="F95" i="4" s="1"/>
  <c r="AP90" i="1"/>
  <c r="D93" i="4"/>
  <c r="AL98" i="1"/>
  <c r="G93" i="4" s="1"/>
  <c r="AD11" i="18"/>
  <c r="E131" i="4" s="1"/>
  <c r="D146" i="4"/>
  <c r="AL34" i="1"/>
  <c r="G29" i="4" s="1"/>
  <c r="AL100" i="1"/>
  <c r="G95" i="4" s="1"/>
  <c r="AJ90" i="1"/>
  <c r="E85" i="4" s="1"/>
  <c r="D36" i="4"/>
  <c r="AP83" i="1"/>
  <c r="X28" i="18"/>
  <c r="D103" i="4"/>
  <c r="AL108" i="1"/>
  <c r="G103" i="4" s="1"/>
  <c r="AP108" i="1"/>
  <c r="AK108" i="1"/>
  <c r="F103" i="4" s="1"/>
  <c r="AJ108" i="1"/>
  <c r="E103" i="4" s="1"/>
  <c r="D119" i="4"/>
  <c r="AM124" i="1"/>
  <c r="H119" i="4" s="1"/>
  <c r="AP124" i="1"/>
  <c r="AL124" i="1"/>
  <c r="G119" i="4" s="1"/>
  <c r="AK124" i="1"/>
  <c r="F119" i="4" s="1"/>
  <c r="AJ124" i="1"/>
  <c r="E119" i="4" s="1"/>
  <c r="E14" i="34"/>
  <c r="AJ14" i="1"/>
  <c r="E9" i="4" s="1"/>
  <c r="U4" i="18"/>
  <c r="U3" i="18"/>
  <c r="D131" i="4"/>
  <c r="D41" i="4"/>
  <c r="AP54" i="1"/>
  <c r="AL29" i="1"/>
  <c r="G24" i="4" s="1"/>
  <c r="D17" i="4"/>
  <c r="AD17" i="18"/>
  <c r="E137" i="4" s="1"/>
  <c r="AJ25" i="1"/>
  <c r="E20" i="4" s="1"/>
  <c r="AP19" i="1"/>
  <c r="AJ15" i="18"/>
  <c r="AG24" i="18"/>
  <c r="H144" i="4" s="1"/>
  <c r="AP14" i="1"/>
  <c r="AF20" i="18"/>
  <c r="G140" i="4" s="1"/>
  <c r="AG20" i="18"/>
  <c r="H140" i="4" s="1"/>
  <c r="D63" i="4"/>
  <c r="AJ55" i="1"/>
  <c r="E50" i="4" s="1"/>
  <c r="AM50" i="1"/>
  <c r="H45" i="4" s="1"/>
  <c r="AL35" i="1"/>
  <c r="G30" i="4" s="1"/>
  <c r="AP50" i="1"/>
  <c r="AM100" i="1"/>
  <c r="H95" i="4" s="1"/>
  <c r="AM90" i="1"/>
  <c r="H85" i="4" s="1"/>
  <c r="AL103" i="1"/>
  <c r="G98" i="4" s="1"/>
  <c r="AP46" i="1"/>
  <c r="D49" i="4"/>
  <c r="AE17" i="18"/>
  <c r="F137" i="4" s="1"/>
  <c r="AP22" i="1"/>
  <c r="AE28" i="18"/>
  <c r="F148" i="4" s="1"/>
  <c r="AF28" i="18"/>
  <c r="G148" i="4" s="1"/>
  <c r="X22" i="18"/>
  <c r="Y28" i="18"/>
  <c r="AM112" i="1"/>
  <c r="H107" i="4" s="1"/>
  <c r="H30" i="34"/>
  <c r="E6" i="34"/>
  <c r="D111" i="4"/>
  <c r="AP116" i="1"/>
  <c r="AM116" i="1"/>
  <c r="H111" i="4" s="1"/>
  <c r="AL116" i="1"/>
  <c r="G111" i="4" s="1"/>
  <c r="AK116" i="1"/>
  <c r="F111" i="4" s="1"/>
  <c r="AJ17" i="18"/>
  <c r="AK14" i="1"/>
  <c r="F9" i="4" s="1"/>
  <c r="D30" i="4"/>
  <c r="AL65" i="1"/>
  <c r="G60" i="4" s="1"/>
  <c r="AM106" i="1"/>
  <c r="H101" i="4" s="1"/>
  <c r="AG26" i="18"/>
  <c r="H146" i="4" s="1"/>
  <c r="AD26" i="18"/>
  <c r="E146" i="4" s="1"/>
  <c r="AP34" i="1"/>
  <c r="AA25" i="18"/>
  <c r="G5" i="27" s="1"/>
  <c r="AM54" i="1"/>
  <c r="H49" i="4" s="1"/>
  <c r="AJ28" i="18"/>
  <c r="AP25" i="1"/>
  <c r="D140" i="4"/>
  <c r="X16" i="18"/>
  <c r="Y22" i="18"/>
  <c r="D115" i="4"/>
  <c r="AP120" i="1"/>
  <c r="AM120" i="1"/>
  <c r="H115" i="4" s="1"/>
  <c r="AL120" i="1"/>
  <c r="G115" i="4" s="1"/>
  <c r="AK120" i="1"/>
  <c r="F115" i="4" s="1"/>
  <c r="E44" i="34"/>
  <c r="E22" i="34"/>
  <c r="Q46" i="4"/>
  <c r="R46" i="4" s="1"/>
  <c r="AL125" i="34"/>
  <c r="AJ121" i="34"/>
  <c r="AI116" i="34"/>
  <c r="AK100" i="34"/>
  <c r="AL66" i="34"/>
  <c r="AK45" i="34"/>
  <c r="AI19" i="34"/>
  <c r="AJ3" i="34"/>
  <c r="F4" i="27"/>
  <c r="D121" i="4"/>
  <c r="D125" i="4"/>
  <c r="AJ125" i="34"/>
  <c r="AI121" i="34"/>
  <c r="AJ118" i="34"/>
  <c r="AF116" i="34"/>
  <c r="AL105" i="34"/>
  <c r="AJ100" i="34"/>
  <c r="AK85" i="34"/>
  <c r="AI45" i="34"/>
  <c r="AK36" i="34"/>
  <c r="AL14" i="34"/>
  <c r="AI3" i="34"/>
  <c r="AF125" i="34"/>
  <c r="AG125" i="34" s="1"/>
  <c r="AF121" i="34"/>
  <c r="AG121" i="34" s="1"/>
  <c r="AE116" i="34"/>
  <c r="Y13" i="18"/>
  <c r="D3" i="27" s="1"/>
  <c r="Y15" i="18"/>
  <c r="Y17" i="18"/>
  <c r="Y19" i="18"/>
  <c r="D4" i="27" s="1"/>
  <c r="Y21" i="18"/>
  <c r="Y23" i="18"/>
  <c r="Y25" i="18"/>
  <c r="D5" i="27" s="1"/>
  <c r="Y27" i="18"/>
  <c r="Y29" i="18"/>
  <c r="B3" i="27"/>
  <c r="Z10" i="18"/>
  <c r="AB10" i="18" s="1"/>
  <c r="C130" i="4" s="1"/>
  <c r="B140" i="4"/>
  <c r="N140" i="4" s="1"/>
  <c r="O140" i="4" s="1"/>
  <c r="AL34" i="34"/>
  <c r="AE3" i="34"/>
  <c r="N150" i="4"/>
  <c r="O150" i="4" s="1"/>
  <c r="Q150" i="4"/>
  <c r="R150" i="4" s="1"/>
  <c r="M5" i="27"/>
  <c r="N146" i="4"/>
  <c r="O146" i="4" s="1"/>
  <c r="Q146" i="4"/>
  <c r="R146" i="4" s="1"/>
  <c r="Q141" i="4"/>
  <c r="N141" i="4"/>
  <c r="O141" i="4" s="1"/>
  <c r="J4" i="27"/>
  <c r="K5" i="27"/>
  <c r="Q147" i="4"/>
  <c r="R147" i="4" s="1"/>
  <c r="N147" i="4"/>
  <c r="O147" i="4" s="1"/>
  <c r="J5" i="27"/>
  <c r="Q148" i="4"/>
  <c r="R148" i="4" s="1"/>
  <c r="AG69" i="1"/>
  <c r="Q67" i="4"/>
  <c r="R67" i="4" s="1"/>
  <c r="Q112" i="4"/>
  <c r="R112" i="4" s="1"/>
  <c r="AG48" i="1"/>
  <c r="AG96" i="1"/>
  <c r="AG97" i="1"/>
  <c r="AG89" i="1"/>
  <c r="B103" i="4"/>
  <c r="N103" i="4" s="1"/>
  <c r="O103" i="4" s="1"/>
  <c r="AG81" i="1"/>
  <c r="AG73" i="1"/>
  <c r="AG101" i="1"/>
  <c r="AG77" i="1"/>
  <c r="Q97" i="4"/>
  <c r="R97" i="4" s="1"/>
  <c r="B107" i="4"/>
  <c r="Q107" i="4" s="1"/>
  <c r="R107" i="4" s="1"/>
  <c r="AG93" i="1"/>
  <c r="AG85" i="1"/>
  <c r="B122" i="4"/>
  <c r="AG103" i="1"/>
  <c r="AG52" i="1"/>
  <c r="AG45" i="1"/>
  <c r="Q44" i="4"/>
  <c r="B104" i="4"/>
  <c r="N104" i="4" s="1"/>
  <c r="O104" i="4" s="1"/>
  <c r="AG92" i="1"/>
  <c r="Q123" i="4"/>
  <c r="R123" i="4" s="1"/>
  <c r="AG72" i="1"/>
  <c r="AG56" i="1"/>
  <c r="AG84" i="1"/>
  <c r="AG49" i="1"/>
  <c r="Q40" i="4"/>
  <c r="AF12" i="18"/>
  <c r="G132" i="4" s="1"/>
  <c r="AJ12" i="18"/>
  <c r="AG12" i="18"/>
  <c r="H132" i="4" s="1"/>
  <c r="D132" i="4"/>
  <c r="Z7" i="18"/>
  <c r="AB7" i="18" s="1"/>
  <c r="C127" i="4" s="1"/>
  <c r="X9" i="18"/>
  <c r="Z12" i="18"/>
  <c r="AB12" i="18" s="1"/>
  <c r="C132" i="4" s="1"/>
  <c r="D130" i="4"/>
  <c r="Y9" i="18"/>
  <c r="X12" i="18"/>
  <c r="AG10" i="18"/>
  <c r="H130" i="4" s="1"/>
  <c r="X10" i="18"/>
  <c r="AF10" i="18"/>
  <c r="G130" i="4" s="1"/>
  <c r="AD10" i="18"/>
  <c r="E130" i="4" s="1"/>
  <c r="AE10" i="18"/>
  <c r="F130" i="4" s="1"/>
  <c r="AJ8" i="18"/>
  <c r="X8" i="18"/>
  <c r="AG8" i="18"/>
  <c r="H128" i="4" s="1"/>
  <c r="AF8" i="18"/>
  <c r="G128" i="4" s="1"/>
  <c r="D128" i="4"/>
  <c r="AD8" i="18"/>
  <c r="E128" i="4" s="1"/>
  <c r="X7" i="18"/>
  <c r="C2" i="27" s="1"/>
  <c r="AJ7" i="18"/>
  <c r="AE7" i="18"/>
  <c r="F127" i="4" s="1"/>
  <c r="B2" i="27"/>
  <c r="AD7" i="18"/>
  <c r="E127" i="4" s="1"/>
  <c r="AF7" i="18"/>
  <c r="G127" i="4" s="1"/>
  <c r="N64" i="4"/>
  <c r="O64" i="4" s="1"/>
  <c r="Q64" i="4"/>
  <c r="R64" i="4" s="1"/>
  <c r="N54" i="4"/>
  <c r="O54" i="4" s="1"/>
  <c r="Q54" i="4"/>
  <c r="R54" i="4" s="1"/>
  <c r="N43" i="4"/>
  <c r="O43" i="4" s="1"/>
  <c r="Q43" i="4"/>
  <c r="AG70" i="1"/>
  <c r="AG57" i="1"/>
  <c r="AG60" i="1"/>
  <c r="Q65" i="4"/>
  <c r="R65" i="4" s="1"/>
  <c r="Q52" i="4"/>
  <c r="R52" i="4" s="1"/>
  <c r="E121" i="34"/>
  <c r="H118" i="34"/>
  <c r="F115" i="34"/>
  <c r="H112" i="34"/>
  <c r="A121" i="34"/>
  <c r="C121" i="34" s="1"/>
  <c r="A118" i="34"/>
  <c r="B115" i="34"/>
  <c r="H108" i="34"/>
  <c r="A108" i="34"/>
  <c r="E101" i="34"/>
  <c r="E98" i="34"/>
  <c r="B95" i="34"/>
  <c r="B91" i="34"/>
  <c r="F88" i="34"/>
  <c r="B81" i="34"/>
  <c r="H78" i="34"/>
  <c r="A78" i="34"/>
  <c r="F57" i="34"/>
  <c r="E53" i="34"/>
  <c r="B50" i="34"/>
  <c r="H47" i="34"/>
  <c r="A47" i="34"/>
  <c r="B43" i="34"/>
  <c r="E25" i="34"/>
  <c r="B21" i="34"/>
  <c r="H18" i="34"/>
  <c r="F15" i="34"/>
  <c r="H11" i="34"/>
  <c r="A11" i="34"/>
  <c r="AK77" i="34"/>
  <c r="AL46" i="34"/>
  <c r="AJ45" i="34"/>
  <c r="AJ43" i="34"/>
  <c r="AJ37" i="34"/>
  <c r="AE36" i="34"/>
  <c r="AJ34" i="34"/>
  <c r="AK29" i="34"/>
  <c r="AI22" i="34"/>
  <c r="AF19" i="34"/>
  <c r="AL11" i="34"/>
  <c r="AL10" i="34"/>
  <c r="AL7" i="34"/>
  <c r="AG64" i="1"/>
  <c r="AG105" i="1"/>
  <c r="AG98" i="1"/>
  <c r="AG82" i="1"/>
  <c r="AG86" i="1"/>
  <c r="B126" i="4"/>
  <c r="F118" i="34"/>
  <c r="E115" i="34"/>
  <c r="F112" i="34"/>
  <c r="A115" i="34"/>
  <c r="F108" i="34"/>
  <c r="B101" i="34"/>
  <c r="B98" i="34"/>
  <c r="H95" i="34"/>
  <c r="A95" i="34"/>
  <c r="H91" i="34"/>
  <c r="A91" i="34"/>
  <c r="E88" i="34"/>
  <c r="H81" i="34"/>
  <c r="A81" i="34"/>
  <c r="F78" i="34"/>
  <c r="E57" i="34"/>
  <c r="B53" i="34"/>
  <c r="H50" i="34"/>
  <c r="A50" i="34"/>
  <c r="F47" i="34"/>
  <c r="H43" i="34"/>
  <c r="B25" i="34"/>
  <c r="H21" i="34"/>
  <c r="F18" i="34"/>
  <c r="E15" i="34"/>
  <c r="F11" i="34"/>
  <c r="AL101" i="34"/>
  <c r="AL97" i="34"/>
  <c r="AF77" i="34"/>
  <c r="AI46" i="34"/>
  <c r="AJ29" i="34"/>
  <c r="AJ11" i="34"/>
  <c r="AK10" i="34"/>
  <c r="AG67" i="1"/>
  <c r="H121" i="34"/>
  <c r="E118" i="34"/>
  <c r="E112" i="34"/>
  <c r="B112" i="34"/>
  <c r="C112" i="34" s="1"/>
  <c r="E108" i="34"/>
  <c r="H101" i="34"/>
  <c r="A101" i="34"/>
  <c r="H98" i="34"/>
  <c r="A98" i="34"/>
  <c r="F95" i="34"/>
  <c r="F91" i="34"/>
  <c r="B88" i="34"/>
  <c r="F81" i="34"/>
  <c r="E78" i="34"/>
  <c r="B57" i="34"/>
  <c r="C57" i="34" s="1"/>
  <c r="H53" i="34"/>
  <c r="A53" i="34"/>
  <c r="F50" i="34"/>
  <c r="E47" i="34"/>
  <c r="F43" i="34"/>
  <c r="H25" i="34"/>
  <c r="F21" i="34"/>
  <c r="E18" i="34"/>
  <c r="B15" i="34"/>
  <c r="E11" i="34"/>
  <c r="AK99" i="34"/>
  <c r="AK57" i="34"/>
  <c r="AI29" i="34"/>
  <c r="AJ19" i="34"/>
  <c r="AK14" i="34"/>
  <c r="AF11" i="34"/>
  <c r="AJ8" i="34"/>
  <c r="Q85" i="4"/>
  <c r="R85" i="4" s="1"/>
  <c r="N92" i="4"/>
  <c r="O92" i="4" s="1"/>
  <c r="Q92" i="4"/>
  <c r="R92" i="4" s="1"/>
  <c r="N84" i="4"/>
  <c r="O84" i="4" s="1"/>
  <c r="Q84" i="4"/>
  <c r="R84" i="4" s="1"/>
  <c r="N80" i="4"/>
  <c r="O80" i="4" s="1"/>
  <c r="Q80" i="4"/>
  <c r="R80" i="4" s="1"/>
  <c r="Q51" i="4"/>
  <c r="R51" i="4" s="1"/>
  <c r="N51" i="4"/>
  <c r="O51" i="4" s="1"/>
  <c r="H125" i="34"/>
  <c r="AI108" i="34"/>
  <c r="AF108" i="34"/>
  <c r="AJ108" i="34"/>
  <c r="AL108" i="34"/>
  <c r="AF62" i="34"/>
  <c r="AJ62" i="34"/>
  <c r="AK15" i="34"/>
  <c r="AF15" i="34"/>
  <c r="AL15" i="34"/>
  <c r="AI15" i="34"/>
  <c r="G109" i="34"/>
  <c r="H109" i="34"/>
  <c r="A109" i="34"/>
  <c r="B109" i="34"/>
  <c r="E109" i="34"/>
  <c r="G116" i="34"/>
  <c r="B116" i="34"/>
  <c r="C116" i="34" s="1"/>
  <c r="F116" i="34"/>
  <c r="H116" i="34"/>
  <c r="N100" i="4"/>
  <c r="O100" i="4" s="1"/>
  <c r="Q100" i="4"/>
  <c r="R100" i="4" s="1"/>
  <c r="N89" i="4"/>
  <c r="O89" i="4" s="1"/>
  <c r="Q89" i="4"/>
  <c r="R89" i="4" s="1"/>
  <c r="B73" i="4"/>
  <c r="AG78" i="1"/>
  <c r="B38" i="4"/>
  <c r="N38" i="4" s="1"/>
  <c r="O38" i="4" s="1"/>
  <c r="AG43" i="1"/>
  <c r="AI112" i="34"/>
  <c r="AF112" i="34"/>
  <c r="AJ112" i="34"/>
  <c r="AL112" i="34"/>
  <c r="AE109" i="34"/>
  <c r="AF109" i="34"/>
  <c r="AI109" i="34"/>
  <c r="AJ109" i="34"/>
  <c r="AI25" i="34"/>
  <c r="AF25" i="34"/>
  <c r="AJ25" i="34"/>
  <c r="AL25" i="34"/>
  <c r="G29" i="34"/>
  <c r="B29" i="34"/>
  <c r="E29" i="34"/>
  <c r="F29" i="34"/>
  <c r="AG53" i="1"/>
  <c r="Q76" i="4"/>
  <c r="R76" i="4" s="1"/>
  <c r="B95" i="4"/>
  <c r="N95" i="4" s="1"/>
  <c r="O95" i="4" s="1"/>
  <c r="AG100" i="1"/>
  <c r="N91" i="4"/>
  <c r="O91" i="4" s="1"/>
  <c r="Q91" i="4"/>
  <c r="R91" i="4" s="1"/>
  <c r="B83" i="4"/>
  <c r="AG88" i="1"/>
  <c r="AG129" i="1"/>
  <c r="B124" i="4"/>
  <c r="AF58" i="34"/>
  <c r="AJ58" i="34"/>
  <c r="AL58" i="34"/>
  <c r="AI49" i="34"/>
  <c r="AF49" i="34"/>
  <c r="AK49" i="34"/>
  <c r="G13" i="34"/>
  <c r="B13" i="34"/>
  <c r="E13" i="34"/>
  <c r="F13" i="34"/>
  <c r="G20" i="34"/>
  <c r="E20" i="34"/>
  <c r="F20" i="34"/>
  <c r="H20" i="34"/>
  <c r="G45" i="34"/>
  <c r="B45" i="34"/>
  <c r="E45" i="34"/>
  <c r="F45" i="34"/>
  <c r="G52" i="34"/>
  <c r="E52" i="34"/>
  <c r="F52" i="34"/>
  <c r="A52" i="34"/>
  <c r="C52" i="34" s="1"/>
  <c r="H52" i="34"/>
  <c r="G93" i="34"/>
  <c r="A93" i="34"/>
  <c r="H93" i="34"/>
  <c r="B93" i="34"/>
  <c r="E93" i="34"/>
  <c r="G100" i="34"/>
  <c r="B100" i="34"/>
  <c r="C100" i="34" s="1"/>
  <c r="E100" i="34"/>
  <c r="F100" i="34"/>
  <c r="B69" i="4"/>
  <c r="AG74" i="1"/>
  <c r="B42" i="4"/>
  <c r="N42" i="4" s="1"/>
  <c r="O42" i="4" s="1"/>
  <c r="AG47" i="1"/>
  <c r="AF53" i="34"/>
  <c r="AK53" i="34"/>
  <c r="G4" i="34"/>
  <c r="B4" i="34"/>
  <c r="E4" i="34"/>
  <c r="F4" i="34"/>
  <c r="H4" i="34"/>
  <c r="G36" i="34"/>
  <c r="E36" i="34"/>
  <c r="F36" i="34"/>
  <c r="H36" i="34"/>
  <c r="G61" i="34"/>
  <c r="B61" i="34"/>
  <c r="C61" i="34" s="1"/>
  <c r="E61" i="34"/>
  <c r="F61" i="34"/>
  <c r="G68" i="34"/>
  <c r="E68" i="34"/>
  <c r="F68" i="34"/>
  <c r="A68" i="34"/>
  <c r="C68" i="34" s="1"/>
  <c r="H68" i="34"/>
  <c r="G125" i="34"/>
  <c r="E125" i="34"/>
  <c r="A125" i="34"/>
  <c r="C125" i="34" s="1"/>
  <c r="F125" i="34"/>
  <c r="AG94" i="1"/>
  <c r="AG90" i="1"/>
  <c r="B63" i="4"/>
  <c r="N63" i="4" s="1"/>
  <c r="O63" i="4" s="1"/>
  <c r="AG68" i="1"/>
  <c r="B56" i="4"/>
  <c r="N56" i="4" s="1"/>
  <c r="O56" i="4" s="1"/>
  <c r="AG61" i="1"/>
  <c r="AG107" i="1"/>
  <c r="B102" i="4"/>
  <c r="H61" i="34"/>
  <c r="A4" i="34"/>
  <c r="A17" i="34" s="1"/>
  <c r="AE113" i="34"/>
  <c r="AF113" i="34"/>
  <c r="AI113" i="34"/>
  <c r="AJ113" i="34"/>
  <c r="AL109" i="34"/>
  <c r="AE93" i="34"/>
  <c r="AF93" i="34"/>
  <c r="AJ93" i="34"/>
  <c r="AL93" i="34"/>
  <c r="AI73" i="34"/>
  <c r="AF73" i="34"/>
  <c r="AK73" i="34"/>
  <c r="AE41" i="34"/>
  <c r="AK41" i="34"/>
  <c r="AF41" i="34"/>
  <c r="AL41" i="34"/>
  <c r="AI41" i="34"/>
  <c r="AF26" i="34"/>
  <c r="AJ26" i="34"/>
  <c r="AL26" i="34"/>
  <c r="G77" i="34"/>
  <c r="B77" i="34"/>
  <c r="C77" i="34" s="1"/>
  <c r="E77" i="34"/>
  <c r="F77" i="34"/>
  <c r="G84" i="34"/>
  <c r="E84" i="34"/>
  <c r="F84" i="34"/>
  <c r="A84" i="34"/>
  <c r="C84" i="34" s="1"/>
  <c r="H84" i="34"/>
  <c r="A87" i="34"/>
  <c r="H87" i="34"/>
  <c r="AE111" i="34"/>
  <c r="AF105" i="34"/>
  <c r="AG105" i="34" s="1"/>
  <c r="AI101" i="34"/>
  <c r="AI100" i="34"/>
  <c r="AE99" i="34"/>
  <c r="AJ97" i="34"/>
  <c r="AJ95" i="34"/>
  <c r="AK89" i="34"/>
  <c r="AK81" i="34"/>
  <c r="AE45" i="34"/>
  <c r="AG45" i="34" s="1"/>
  <c r="AE37" i="34"/>
  <c r="AG37" i="34" s="1"/>
  <c r="AI34" i="34"/>
  <c r="AE29" i="34"/>
  <c r="AG29" i="34" s="1"/>
  <c r="AK24" i="34"/>
  <c r="AK19" i="34"/>
  <c r="AJ18" i="34"/>
  <c r="AK11" i="34"/>
  <c r="AJ10" i="34"/>
  <c r="AJ7" i="34"/>
  <c r="AJ114" i="34"/>
  <c r="AI102" i="34"/>
  <c r="AE100" i="34"/>
  <c r="AG100" i="34" s="1"/>
  <c r="AF97" i="34"/>
  <c r="AG97" i="34" s="1"/>
  <c r="AF89" i="34"/>
  <c r="AF81" i="34"/>
  <c r="AI39" i="34"/>
  <c r="AF34" i="34"/>
  <c r="AG34" i="34" s="1"/>
  <c r="AJ24" i="34"/>
  <c r="B110" i="4"/>
  <c r="Q110" i="4" s="1"/>
  <c r="R110" i="4" s="1"/>
  <c r="B115" i="4"/>
  <c r="AF14" i="1"/>
  <c r="AE14" i="1"/>
  <c r="AD14" i="1"/>
  <c r="AF26" i="1"/>
  <c r="AE26" i="1"/>
  <c r="AD26" i="1"/>
  <c r="AF38" i="1"/>
  <c r="AE38" i="1"/>
  <c r="AD38" i="1"/>
  <c r="AF50" i="1"/>
  <c r="AE50" i="1"/>
  <c r="AD50" i="1"/>
  <c r="AF62" i="1"/>
  <c r="AE62" i="1"/>
  <c r="AD62" i="1"/>
  <c r="AF74" i="1"/>
  <c r="AE74" i="1"/>
  <c r="AD74" i="1"/>
  <c r="AF86" i="1"/>
  <c r="AE86" i="1"/>
  <c r="AD86" i="1"/>
  <c r="AF94" i="1"/>
  <c r="AE94" i="1"/>
  <c r="AD94" i="1"/>
  <c r="AF106" i="1"/>
  <c r="AE106" i="1"/>
  <c r="AD106" i="1"/>
  <c r="AF114" i="1"/>
  <c r="AE114" i="1"/>
  <c r="AD114" i="1"/>
  <c r="AF126" i="1"/>
  <c r="AE126" i="1"/>
  <c r="AD126" i="1"/>
  <c r="AE90" i="34"/>
  <c r="AK90" i="34"/>
  <c r="AF90" i="34"/>
  <c r="AL90" i="34"/>
  <c r="AI90" i="34"/>
  <c r="AJ90" i="34"/>
  <c r="AL59" i="1"/>
  <c r="G54" i="4" s="1"/>
  <c r="AK59" i="1"/>
  <c r="F54" i="4" s="1"/>
  <c r="AM71" i="1"/>
  <c r="H66" i="4" s="1"/>
  <c r="AK49" i="1"/>
  <c r="F44" i="4" s="1"/>
  <c r="AM49" i="1"/>
  <c r="H44" i="4" s="1"/>
  <c r="AL52" i="1"/>
  <c r="G47" i="4" s="1"/>
  <c r="AP52" i="1"/>
  <c r="AL58" i="1"/>
  <c r="G53" i="4" s="1"/>
  <c r="AK58" i="1"/>
  <c r="F53" i="4" s="1"/>
  <c r="D53" i="4"/>
  <c r="AM61" i="1"/>
  <c r="H56" i="4" s="1"/>
  <c r="D56" i="4"/>
  <c r="AL76" i="1"/>
  <c r="G71" i="4" s="1"/>
  <c r="AJ76" i="1"/>
  <c r="E71" i="4" s="1"/>
  <c r="AP76" i="1"/>
  <c r="Q81" i="4"/>
  <c r="R81" i="4" s="1"/>
  <c r="N75" i="4"/>
  <c r="O75" i="4" s="1"/>
  <c r="Q75" i="4"/>
  <c r="R75" i="4" s="1"/>
  <c r="N68" i="4"/>
  <c r="O68" i="4" s="1"/>
  <c r="Q68" i="4"/>
  <c r="R68" i="4" s="1"/>
  <c r="AE74" i="34"/>
  <c r="AK74" i="34"/>
  <c r="AF74" i="34"/>
  <c r="AL74" i="34"/>
  <c r="AI74" i="34"/>
  <c r="AJ74" i="34"/>
  <c r="AE54" i="34"/>
  <c r="AK54" i="34"/>
  <c r="AI54" i="34"/>
  <c r="AF54" i="34"/>
  <c r="AJ54" i="34"/>
  <c r="AL54" i="34"/>
  <c r="AF18" i="1"/>
  <c r="AE18" i="1"/>
  <c r="AD18" i="1"/>
  <c r="AF30" i="1"/>
  <c r="AE30" i="1"/>
  <c r="AD30" i="1"/>
  <c r="AF42" i="1"/>
  <c r="AE42" i="1"/>
  <c r="AD42" i="1"/>
  <c r="AF54" i="1"/>
  <c r="AE54" i="1"/>
  <c r="AD54" i="1"/>
  <c r="AF70" i="1"/>
  <c r="AE70" i="1"/>
  <c r="AD70" i="1"/>
  <c r="AF82" i="1"/>
  <c r="AE82" i="1"/>
  <c r="AD82" i="1"/>
  <c r="AF98" i="1"/>
  <c r="AE98" i="1"/>
  <c r="AD98" i="1"/>
  <c r="AD120" i="1"/>
  <c r="AF120" i="1"/>
  <c r="AH120" i="1" s="1"/>
  <c r="C115" i="4" s="1"/>
  <c r="AE120" i="1"/>
  <c r="D54" i="4"/>
  <c r="AM105" i="1"/>
  <c r="H100" i="4" s="1"/>
  <c r="D100" i="4"/>
  <c r="AK105" i="1"/>
  <c r="F100" i="4" s="1"/>
  <c r="AL43" i="1"/>
  <c r="G38" i="4" s="1"/>
  <c r="AM76" i="1"/>
  <c r="H71" i="4" s="1"/>
  <c r="D50" i="4"/>
  <c r="D44" i="4"/>
  <c r="AJ70" i="1"/>
  <c r="E65" i="4" s="1"/>
  <c r="AM70" i="1"/>
  <c r="H65" i="4" s="1"/>
  <c r="AL70" i="1"/>
  <c r="G65" i="4" s="1"/>
  <c r="AP70" i="1"/>
  <c r="AP84" i="1"/>
  <c r="AK84" i="1"/>
  <c r="F79" i="4" s="1"/>
  <c r="AK93" i="1"/>
  <c r="F88" i="4" s="1"/>
  <c r="AP93" i="1"/>
  <c r="N96" i="4"/>
  <c r="O96" i="4" s="1"/>
  <c r="Q96" i="4"/>
  <c r="R96" i="4" s="1"/>
  <c r="AG123" i="1"/>
  <c r="B118" i="4"/>
  <c r="AE117" i="34"/>
  <c r="AF117" i="34"/>
  <c r="AI117" i="34"/>
  <c r="AJ117" i="34"/>
  <c r="AL117" i="34"/>
  <c r="AP62" i="1"/>
  <c r="D57" i="4"/>
  <c r="AK71" i="1"/>
  <c r="F66" i="4" s="1"/>
  <c r="AL71" i="1"/>
  <c r="G66" i="4" s="1"/>
  <c r="AJ71" i="1"/>
  <c r="E66" i="4" s="1"/>
  <c r="AF10" i="1"/>
  <c r="AE10" i="1"/>
  <c r="AD10" i="1"/>
  <c r="AF22" i="1"/>
  <c r="AD22" i="1"/>
  <c r="AE22" i="1"/>
  <c r="AF34" i="1"/>
  <c r="AE34" i="1"/>
  <c r="AD34" i="1"/>
  <c r="AF46" i="1"/>
  <c r="AE46" i="1"/>
  <c r="AD46" i="1"/>
  <c r="AF58" i="1"/>
  <c r="AE58" i="1"/>
  <c r="AD58" i="1"/>
  <c r="AF66" i="1"/>
  <c r="AE66" i="1"/>
  <c r="AD66" i="1"/>
  <c r="AF78" i="1"/>
  <c r="AE78" i="1"/>
  <c r="AD78" i="1"/>
  <c r="AF90" i="1"/>
  <c r="AE90" i="1"/>
  <c r="AD90" i="1"/>
  <c r="AF102" i="1"/>
  <c r="AE102" i="1"/>
  <c r="AD102" i="1"/>
  <c r="AJ7" i="1"/>
  <c r="E2" i="4" s="1"/>
  <c r="AK43" i="1"/>
  <c r="F38" i="4" s="1"/>
  <c r="D27" i="4"/>
  <c r="AM59" i="1"/>
  <c r="H54" i="4" s="1"/>
  <c r="AL102" i="1"/>
  <c r="G97" i="4" s="1"/>
  <c r="AL13" i="1"/>
  <c r="G8" i="4" s="1"/>
  <c r="AK40" i="1"/>
  <c r="F35" i="4" s="1"/>
  <c r="AP40" i="1"/>
  <c r="AM58" i="1"/>
  <c r="H53" i="4" s="1"/>
  <c r="AL62" i="1"/>
  <c r="G57" i="4" s="1"/>
  <c r="AM68" i="1"/>
  <c r="H63" i="4" s="1"/>
  <c r="AK68" i="1"/>
  <c r="F63" i="4" s="1"/>
  <c r="D66" i="4"/>
  <c r="AP13" i="1"/>
  <c r="AP106" i="1"/>
  <c r="AP61" i="1"/>
  <c r="AK53" i="1"/>
  <c r="F48" i="4" s="1"/>
  <c r="D48" i="4"/>
  <c r="D47" i="4"/>
  <c r="D35" i="4"/>
  <c r="AJ50" i="1"/>
  <c r="E45" i="4" s="1"/>
  <c r="D45" i="4"/>
  <c r="AM57" i="1"/>
  <c r="H52" i="4" s="1"/>
  <c r="AP57" i="1"/>
  <c r="AP59" i="1"/>
  <c r="AL60" i="1"/>
  <c r="G55" i="4" s="1"/>
  <c r="AK60" i="1"/>
  <c r="F55" i="4" s="1"/>
  <c r="AJ62" i="1"/>
  <c r="E57" i="4" s="1"/>
  <c r="AG71" i="1"/>
  <c r="N101" i="4"/>
  <c r="O101" i="4" s="1"/>
  <c r="Q101" i="4"/>
  <c r="R101" i="4" s="1"/>
  <c r="B60" i="4"/>
  <c r="AG65" i="1"/>
  <c r="Q48" i="4"/>
  <c r="R48" i="4" s="1"/>
  <c r="N48" i="4"/>
  <c r="O48" i="4" s="1"/>
  <c r="AG121" i="1"/>
  <c r="B116" i="4"/>
  <c r="AF7" i="1"/>
  <c r="AD11" i="1"/>
  <c r="AF11" i="1"/>
  <c r="AE11" i="1"/>
  <c r="AD15" i="1"/>
  <c r="AF15" i="1"/>
  <c r="AE15" i="1"/>
  <c r="AE19" i="1"/>
  <c r="AF19" i="1"/>
  <c r="AD19" i="1"/>
  <c r="AE23" i="1"/>
  <c r="AF23" i="1"/>
  <c r="AD23" i="1"/>
  <c r="AF27" i="1"/>
  <c r="AE27" i="1"/>
  <c r="AD27" i="1"/>
  <c r="AF31" i="1"/>
  <c r="AE31" i="1"/>
  <c r="AD31" i="1"/>
  <c r="AF35" i="1"/>
  <c r="AE35" i="1"/>
  <c r="AD35" i="1"/>
  <c r="AF39" i="1"/>
  <c r="AE39" i="1"/>
  <c r="AD39" i="1"/>
  <c r="AF43" i="1"/>
  <c r="AE43" i="1"/>
  <c r="AD43" i="1"/>
  <c r="AF47" i="1"/>
  <c r="AE47" i="1"/>
  <c r="AD47" i="1"/>
  <c r="AF51" i="1"/>
  <c r="AE51" i="1"/>
  <c r="AD51" i="1"/>
  <c r="AF55" i="1"/>
  <c r="AE55" i="1"/>
  <c r="AD55" i="1"/>
  <c r="AF59" i="1"/>
  <c r="AE59" i="1"/>
  <c r="AD59" i="1"/>
  <c r="AF63" i="1"/>
  <c r="AE63" i="1"/>
  <c r="AD63" i="1"/>
  <c r="AF67" i="1"/>
  <c r="AE67" i="1"/>
  <c r="AD67" i="1"/>
  <c r="AF71" i="1"/>
  <c r="AE71" i="1"/>
  <c r="AD71" i="1"/>
  <c r="AF75" i="1"/>
  <c r="AE75" i="1"/>
  <c r="AF79" i="1"/>
  <c r="AE79" i="1"/>
  <c r="AD79" i="1"/>
  <c r="AF83" i="1"/>
  <c r="AE83" i="1"/>
  <c r="AD83" i="1"/>
  <c r="AF87" i="1"/>
  <c r="AE87" i="1"/>
  <c r="AD87" i="1"/>
  <c r="AF91" i="1"/>
  <c r="AE91" i="1"/>
  <c r="AD91" i="1"/>
  <c r="AF95" i="1"/>
  <c r="AH95" i="1" s="1"/>
  <c r="C90" i="4" s="1"/>
  <c r="AE95" i="1"/>
  <c r="AD95" i="1"/>
  <c r="AF99" i="1"/>
  <c r="AE99" i="1"/>
  <c r="AD99" i="1"/>
  <c r="AF103" i="1"/>
  <c r="AE103" i="1"/>
  <c r="AD103" i="1"/>
  <c r="AF111" i="1"/>
  <c r="AE111" i="1"/>
  <c r="AD111" i="1"/>
  <c r="AG113" i="1"/>
  <c r="B108" i="4"/>
  <c r="AE117" i="1"/>
  <c r="AD117" i="1"/>
  <c r="AI98" i="34"/>
  <c r="AJ98" i="34"/>
  <c r="AE92" i="34"/>
  <c r="AK92" i="34"/>
  <c r="AF92" i="34"/>
  <c r="AL92" i="34"/>
  <c r="AI92" i="34"/>
  <c r="AE78" i="34"/>
  <c r="AK78" i="34"/>
  <c r="AF78" i="34"/>
  <c r="AL78" i="34"/>
  <c r="AI78" i="34"/>
  <c r="AE8" i="1"/>
  <c r="AD8" i="1"/>
  <c r="AF8" i="1"/>
  <c r="AE12" i="1"/>
  <c r="AD12" i="1"/>
  <c r="AE16" i="1"/>
  <c r="AD16" i="1"/>
  <c r="AF16" i="1"/>
  <c r="AD20" i="1"/>
  <c r="AF20" i="1"/>
  <c r="AE20" i="1"/>
  <c r="AD24" i="1"/>
  <c r="AF24" i="1"/>
  <c r="AE24" i="1"/>
  <c r="AD28" i="1"/>
  <c r="AF28" i="1"/>
  <c r="AE28" i="1"/>
  <c r="AD32" i="1"/>
  <c r="AF32" i="1"/>
  <c r="AD36" i="1"/>
  <c r="AF36" i="1"/>
  <c r="AE36" i="1"/>
  <c r="AD40" i="1"/>
  <c r="AF40" i="1"/>
  <c r="AE40" i="1"/>
  <c r="AD44" i="1"/>
  <c r="AF44" i="1"/>
  <c r="AE44" i="1"/>
  <c r="AD48" i="1"/>
  <c r="AF48" i="1"/>
  <c r="AE48" i="1"/>
  <c r="AD52" i="1"/>
  <c r="AF52" i="1"/>
  <c r="AE52" i="1"/>
  <c r="AD56" i="1"/>
  <c r="AF56" i="1"/>
  <c r="AE56" i="1"/>
  <c r="AD60" i="1"/>
  <c r="AF60" i="1"/>
  <c r="AE60" i="1"/>
  <c r="AD64" i="1"/>
  <c r="AF64" i="1"/>
  <c r="AE64" i="1"/>
  <c r="AD68" i="1"/>
  <c r="AF68" i="1"/>
  <c r="AE68" i="1"/>
  <c r="AD72" i="1"/>
  <c r="AF72" i="1"/>
  <c r="AE72" i="1"/>
  <c r="AD76" i="1"/>
  <c r="AF76" i="1"/>
  <c r="AE76" i="1"/>
  <c r="AD80" i="1"/>
  <c r="AF80" i="1"/>
  <c r="AE80" i="1"/>
  <c r="AD84" i="1"/>
  <c r="AF84" i="1"/>
  <c r="AE84" i="1"/>
  <c r="AD88" i="1"/>
  <c r="AF88" i="1"/>
  <c r="AE88" i="1"/>
  <c r="AD92" i="1"/>
  <c r="AF92" i="1"/>
  <c r="AE92" i="1"/>
  <c r="AD96" i="1"/>
  <c r="AF96" i="1"/>
  <c r="AD100" i="1"/>
  <c r="AF100" i="1"/>
  <c r="AE100" i="1"/>
  <c r="AD104" i="1"/>
  <c r="AF104" i="1"/>
  <c r="AE104" i="1"/>
  <c r="B106" i="4"/>
  <c r="AG111" i="1"/>
  <c r="AG116" i="1"/>
  <c r="B111" i="4"/>
  <c r="N111" i="4" s="1"/>
  <c r="O111" i="4" s="1"/>
  <c r="AD128" i="1"/>
  <c r="AF128" i="1"/>
  <c r="AE128" i="1"/>
  <c r="AE104" i="34"/>
  <c r="AK104" i="34"/>
  <c r="AF104" i="34"/>
  <c r="AL104" i="34"/>
  <c r="AI104" i="34"/>
  <c r="AE82" i="34"/>
  <c r="AK82" i="34"/>
  <c r="AF82" i="34"/>
  <c r="AL82" i="34"/>
  <c r="AI82" i="34"/>
  <c r="AE70" i="34"/>
  <c r="AK70" i="34"/>
  <c r="AI70" i="34"/>
  <c r="AF70" i="34"/>
  <c r="AJ70" i="34"/>
  <c r="AL70" i="34"/>
  <c r="AE32" i="1"/>
  <c r="AF117" i="1"/>
  <c r="AF9" i="1"/>
  <c r="AE9" i="1"/>
  <c r="AD9" i="1"/>
  <c r="AF13" i="1"/>
  <c r="AE13" i="1"/>
  <c r="AD13" i="1"/>
  <c r="AF17" i="1"/>
  <c r="AE17" i="1"/>
  <c r="AD17" i="1"/>
  <c r="AE21" i="1"/>
  <c r="AF21" i="1"/>
  <c r="AD21" i="1"/>
  <c r="AE25" i="1"/>
  <c r="AD25" i="1"/>
  <c r="AF25" i="1"/>
  <c r="AE29" i="1"/>
  <c r="AD29" i="1"/>
  <c r="AF29" i="1"/>
  <c r="AE33" i="1"/>
  <c r="AD33" i="1"/>
  <c r="AF33" i="1"/>
  <c r="AE37" i="1"/>
  <c r="AD37" i="1"/>
  <c r="AF37" i="1"/>
  <c r="AE41" i="1"/>
  <c r="AD41" i="1"/>
  <c r="AF41" i="1"/>
  <c r="AE45" i="1"/>
  <c r="AD45" i="1"/>
  <c r="AF45" i="1"/>
  <c r="AE49" i="1"/>
  <c r="AD49" i="1"/>
  <c r="AF49" i="1"/>
  <c r="AE53" i="1"/>
  <c r="AD53" i="1"/>
  <c r="AE57" i="1"/>
  <c r="AD57" i="1"/>
  <c r="AF57" i="1"/>
  <c r="AE61" i="1"/>
  <c r="AD61" i="1"/>
  <c r="AF61" i="1"/>
  <c r="AE65" i="1"/>
  <c r="AD65" i="1"/>
  <c r="AF65" i="1"/>
  <c r="AE69" i="1"/>
  <c r="AD69" i="1"/>
  <c r="AF69" i="1"/>
  <c r="AE73" i="1"/>
  <c r="AD73" i="1"/>
  <c r="AF73" i="1"/>
  <c r="AE77" i="1"/>
  <c r="AD77" i="1"/>
  <c r="AF77" i="1"/>
  <c r="AE81" i="1"/>
  <c r="AD81" i="1"/>
  <c r="AF81" i="1"/>
  <c r="AE85" i="1"/>
  <c r="AD85" i="1"/>
  <c r="AF85" i="1"/>
  <c r="AE89" i="1"/>
  <c r="AD89" i="1"/>
  <c r="AF89" i="1"/>
  <c r="AE93" i="1"/>
  <c r="AD93" i="1"/>
  <c r="AF93" i="1"/>
  <c r="AE97" i="1"/>
  <c r="AD97" i="1"/>
  <c r="AF97" i="1"/>
  <c r="AE101" i="1"/>
  <c r="AD101" i="1"/>
  <c r="AF101" i="1"/>
  <c r="AE105" i="1"/>
  <c r="AD105" i="1"/>
  <c r="AF105" i="1"/>
  <c r="Q59" i="4"/>
  <c r="R59" i="4" s="1"/>
  <c r="AF122" i="1"/>
  <c r="AE122" i="1"/>
  <c r="AD122" i="1"/>
  <c r="B119" i="4"/>
  <c r="B120" i="4"/>
  <c r="AE124" i="34"/>
  <c r="AK124" i="34"/>
  <c r="AF124" i="34"/>
  <c r="AL124" i="34"/>
  <c r="AI124" i="34"/>
  <c r="AE119" i="34"/>
  <c r="AK119" i="34"/>
  <c r="AE96" i="34"/>
  <c r="AK96" i="34"/>
  <c r="AF96" i="34"/>
  <c r="AL96" i="34"/>
  <c r="AI96" i="34"/>
  <c r="AE86" i="34"/>
  <c r="AK86" i="34"/>
  <c r="AF86" i="34"/>
  <c r="AL86" i="34"/>
  <c r="AI86" i="34"/>
  <c r="AI65" i="34"/>
  <c r="AJ65" i="34"/>
  <c r="AE65" i="34"/>
  <c r="AL65" i="34"/>
  <c r="AF65" i="34"/>
  <c r="AK65" i="34"/>
  <c r="AI23" i="34"/>
  <c r="AJ23" i="34"/>
  <c r="G7" i="34"/>
  <c r="E7" i="34"/>
  <c r="F7" i="34"/>
  <c r="A7" i="34"/>
  <c r="H7" i="34"/>
  <c r="G10" i="34"/>
  <c r="F10" i="34"/>
  <c r="A10" i="34"/>
  <c r="H10" i="34"/>
  <c r="B10" i="34"/>
  <c r="G23" i="34"/>
  <c r="E23" i="34"/>
  <c r="F23" i="34"/>
  <c r="H23" i="34"/>
  <c r="G26" i="34"/>
  <c r="F26" i="34"/>
  <c r="H26" i="34"/>
  <c r="B26" i="34"/>
  <c r="G39" i="34"/>
  <c r="E39" i="34"/>
  <c r="F39" i="34"/>
  <c r="H39" i="34"/>
  <c r="G42" i="34"/>
  <c r="F42" i="34"/>
  <c r="H42" i="34"/>
  <c r="B42" i="34"/>
  <c r="G55" i="34"/>
  <c r="E55" i="34"/>
  <c r="F55" i="34"/>
  <c r="A55" i="34"/>
  <c r="C55" i="34" s="1"/>
  <c r="H55" i="34"/>
  <c r="G58" i="34"/>
  <c r="F58" i="34"/>
  <c r="A58" i="34"/>
  <c r="H58" i="34"/>
  <c r="B58" i="34"/>
  <c r="G71" i="34"/>
  <c r="E71" i="34"/>
  <c r="F71" i="34"/>
  <c r="A71" i="34"/>
  <c r="C71" i="34" s="1"/>
  <c r="H71" i="34"/>
  <c r="G74" i="34"/>
  <c r="F74" i="34"/>
  <c r="A74" i="34"/>
  <c r="H74" i="34"/>
  <c r="B74" i="34"/>
  <c r="G87" i="34"/>
  <c r="B87" i="34"/>
  <c r="E87" i="34"/>
  <c r="F87" i="34"/>
  <c r="G90" i="34"/>
  <c r="E90" i="34"/>
  <c r="F90" i="34"/>
  <c r="A90" i="34"/>
  <c r="H90" i="34"/>
  <c r="G103" i="34"/>
  <c r="B103" i="34"/>
  <c r="E103" i="34"/>
  <c r="F103" i="34"/>
  <c r="G106" i="34"/>
  <c r="E106" i="34"/>
  <c r="F106" i="34"/>
  <c r="A106" i="34"/>
  <c r="H106" i="34"/>
  <c r="G119" i="34"/>
  <c r="F119" i="34"/>
  <c r="A119" i="34"/>
  <c r="H119" i="34"/>
  <c r="B119" i="34"/>
  <c r="G122" i="34"/>
  <c r="B122" i="34"/>
  <c r="C122" i="34" s="1"/>
  <c r="E122" i="34"/>
  <c r="F122" i="34"/>
  <c r="H122" i="34"/>
  <c r="AF53" i="1"/>
  <c r="AF107" i="1"/>
  <c r="AE107" i="1"/>
  <c r="AD108" i="1"/>
  <c r="AF108" i="1"/>
  <c r="AH108" i="1" s="1"/>
  <c r="C103" i="4" s="1"/>
  <c r="AE108" i="1"/>
  <c r="AE109" i="1"/>
  <c r="AD109" i="1"/>
  <c r="AF109" i="1"/>
  <c r="AH109" i="1" s="1"/>
  <c r="C104" i="4" s="1"/>
  <c r="AF115" i="1"/>
  <c r="AH115" i="1" s="1"/>
  <c r="C110" i="4" s="1"/>
  <c r="AE115" i="1"/>
  <c r="AD115" i="1"/>
  <c r="AG117" i="1"/>
  <c r="AF127" i="1"/>
  <c r="AH127" i="1" s="1"/>
  <c r="C122" i="4" s="1"/>
  <c r="AE127" i="1"/>
  <c r="AD127" i="1"/>
  <c r="AG128" i="1"/>
  <c r="AF130" i="1"/>
  <c r="AE130" i="1"/>
  <c r="AD130" i="1"/>
  <c r="C113" i="34"/>
  <c r="AK120" i="34"/>
  <c r="AE120" i="34"/>
  <c r="AG120" i="34" s="1"/>
  <c r="AK112" i="34"/>
  <c r="AE112" i="34"/>
  <c r="AK108" i="34"/>
  <c r="AE108" i="34"/>
  <c r="AK103" i="34"/>
  <c r="AF101" i="34"/>
  <c r="AG101" i="34" s="1"/>
  <c r="AL89" i="34"/>
  <c r="AE89" i="34"/>
  <c r="AL85" i="34"/>
  <c r="AE85" i="34"/>
  <c r="AL81" i="34"/>
  <c r="AE81" i="34"/>
  <c r="AL77" i="34"/>
  <c r="AE77" i="34"/>
  <c r="AL73" i="34"/>
  <c r="AE73" i="34"/>
  <c r="AE66" i="34"/>
  <c r="AG66" i="34" s="1"/>
  <c r="AK66" i="34"/>
  <c r="AI66" i="34"/>
  <c r="AI61" i="34"/>
  <c r="AJ61" i="34"/>
  <c r="AE61" i="34"/>
  <c r="AG61" i="34" s="1"/>
  <c r="AL61" i="34"/>
  <c r="AE50" i="34"/>
  <c r="AK50" i="34"/>
  <c r="AI50" i="34"/>
  <c r="AE40" i="34"/>
  <c r="AJ40" i="34"/>
  <c r="AK40" i="34"/>
  <c r="AE38" i="34"/>
  <c r="AF38" i="34"/>
  <c r="AI38" i="34"/>
  <c r="AJ38" i="34"/>
  <c r="AE33" i="34"/>
  <c r="AK33" i="34"/>
  <c r="AF33" i="34"/>
  <c r="AL33" i="34"/>
  <c r="AI33" i="34"/>
  <c r="AE30" i="34"/>
  <c r="AF30" i="34"/>
  <c r="AI30" i="34"/>
  <c r="AJ30" i="34"/>
  <c r="AI6" i="34"/>
  <c r="AL6" i="34"/>
  <c r="AF6" i="34"/>
  <c r="AJ6" i="34"/>
  <c r="AE113" i="1"/>
  <c r="AD113" i="1"/>
  <c r="AF113" i="1"/>
  <c r="AD116" i="1"/>
  <c r="AF116" i="1"/>
  <c r="AE116" i="1"/>
  <c r="AF118" i="1"/>
  <c r="AE118" i="1"/>
  <c r="AD118" i="1"/>
  <c r="AF119" i="1"/>
  <c r="AH119" i="1" s="1"/>
  <c r="C114" i="4" s="1"/>
  <c r="AE119" i="1"/>
  <c r="AD119" i="1"/>
  <c r="AE121" i="1"/>
  <c r="AD121" i="1"/>
  <c r="AF121" i="1"/>
  <c r="AF123" i="1"/>
  <c r="AE123" i="1"/>
  <c r="AD124" i="1"/>
  <c r="AF124" i="1"/>
  <c r="AH124" i="1" s="1"/>
  <c r="C119" i="4" s="1"/>
  <c r="AE124" i="1"/>
  <c r="AE125" i="1"/>
  <c r="AD125" i="1"/>
  <c r="AF125" i="1"/>
  <c r="AH125" i="1" s="1"/>
  <c r="C120" i="4" s="1"/>
  <c r="AF131" i="1"/>
  <c r="AH131" i="1" s="1"/>
  <c r="C126" i="4" s="1"/>
  <c r="AE131" i="1"/>
  <c r="AD131" i="1"/>
  <c r="AE62" i="34"/>
  <c r="AK62" i="34"/>
  <c r="AI62" i="34"/>
  <c r="AI57" i="34"/>
  <c r="AJ57" i="34"/>
  <c r="AE57" i="34"/>
  <c r="AG57" i="34" s="1"/>
  <c r="AL57" i="34"/>
  <c r="AK21" i="34"/>
  <c r="AL21" i="34"/>
  <c r="AD107" i="1"/>
  <c r="AF110" i="1"/>
  <c r="AE110" i="1"/>
  <c r="AD110" i="1"/>
  <c r="AD112" i="1"/>
  <c r="AF112" i="1"/>
  <c r="AH112" i="1" s="1"/>
  <c r="C107" i="4" s="1"/>
  <c r="AE129" i="1"/>
  <c r="AD129" i="1"/>
  <c r="AF129" i="1"/>
  <c r="C65" i="34"/>
  <c r="AI125" i="34"/>
  <c r="AI105" i="34"/>
  <c r="AJ101" i="34"/>
  <c r="AL100" i="34"/>
  <c r="AI97" i="34"/>
  <c r="AI93" i="34"/>
  <c r="AJ89" i="34"/>
  <c r="AJ85" i="34"/>
  <c r="AJ81" i="34"/>
  <c r="AJ77" i="34"/>
  <c r="AJ73" i="34"/>
  <c r="AI69" i="34"/>
  <c r="AJ69" i="34"/>
  <c r="AE69" i="34"/>
  <c r="AG69" i="34" s="1"/>
  <c r="AL69" i="34"/>
  <c r="AJ66" i="34"/>
  <c r="AL62" i="34"/>
  <c r="AK61" i="34"/>
  <c r="AE58" i="34"/>
  <c r="AK58" i="34"/>
  <c r="AI58" i="34"/>
  <c r="AI53" i="34"/>
  <c r="AJ53" i="34"/>
  <c r="AE53" i="34"/>
  <c r="AL53" i="34"/>
  <c r="AJ50" i="34"/>
  <c r="AE4" i="34"/>
  <c r="AE5" i="34" s="1"/>
  <c r="AJ4" i="34"/>
  <c r="AK4" i="34"/>
  <c r="AE112" i="1"/>
  <c r="AL49" i="34"/>
  <c r="AE49" i="34"/>
  <c r="AF46" i="34"/>
  <c r="AG46" i="34" s="1"/>
  <c r="AF42" i="34"/>
  <c r="AL37" i="34"/>
  <c r="AL29" i="34"/>
  <c r="AJ27" i="34"/>
  <c r="AI26" i="34"/>
  <c r="AK25" i="34"/>
  <c r="AJ20" i="34"/>
  <c r="AF18" i="34"/>
  <c r="AJ16" i="34"/>
  <c r="AF14" i="34"/>
  <c r="AJ12" i="34"/>
  <c r="AF10" i="34"/>
  <c r="AK7" i="34"/>
  <c r="AJ49" i="34"/>
  <c r="AJ46" i="34"/>
  <c r="AL45" i="34"/>
  <c r="AJ42" i="34"/>
  <c r="N55" i="4"/>
  <c r="O55" i="4" s="1"/>
  <c r="Q55" i="4"/>
  <c r="R55" i="4" s="1"/>
  <c r="N74" i="4"/>
  <c r="O74" i="4" s="1"/>
  <c r="Q74" i="4"/>
  <c r="R74" i="4" s="1"/>
  <c r="N47" i="4"/>
  <c r="O47" i="4" s="1"/>
  <c r="Q47" i="4"/>
  <c r="R47" i="4" s="1"/>
  <c r="N79" i="4"/>
  <c r="O79" i="4" s="1"/>
  <c r="Q79" i="4"/>
  <c r="R79" i="4" s="1"/>
  <c r="N58" i="4"/>
  <c r="O58" i="4" s="1"/>
  <c r="Q58" i="4"/>
  <c r="R58" i="4" s="1"/>
  <c r="Q93" i="4"/>
  <c r="R93" i="4" s="1"/>
  <c r="Q88" i="4"/>
  <c r="R88" i="4" s="1"/>
  <c r="Q61" i="4"/>
  <c r="R61" i="4" s="1"/>
  <c r="B90" i="4"/>
  <c r="AF107" i="34"/>
  <c r="AL107" i="34"/>
  <c r="AI107" i="34"/>
  <c r="AE107" i="34"/>
  <c r="AJ107" i="34"/>
  <c r="AK107" i="34"/>
  <c r="AK5" i="34"/>
  <c r="AF5" i="34"/>
  <c r="AL5" i="34"/>
  <c r="AI5" i="34"/>
  <c r="AJ5" i="34"/>
  <c r="Q98" i="4"/>
  <c r="R98" i="4" s="1"/>
  <c r="N98" i="4"/>
  <c r="O98" i="4" s="1"/>
  <c r="N71" i="4"/>
  <c r="O71" i="4" s="1"/>
  <c r="Q71" i="4"/>
  <c r="R71" i="4" s="1"/>
  <c r="N66" i="4"/>
  <c r="O66" i="4" s="1"/>
  <c r="Q66" i="4"/>
  <c r="R66" i="4" s="1"/>
  <c r="AG130" i="1"/>
  <c r="B125" i="4"/>
  <c r="AE126" i="34"/>
  <c r="AK126" i="34"/>
  <c r="AF126" i="34"/>
  <c r="AL126" i="34"/>
  <c r="AI126" i="34"/>
  <c r="AJ126" i="34"/>
  <c r="AE94" i="34"/>
  <c r="AK94" i="34"/>
  <c r="AF94" i="34"/>
  <c r="AL94" i="34"/>
  <c r="AI94" i="34"/>
  <c r="AJ94" i="34"/>
  <c r="AF28" i="34"/>
  <c r="AL28" i="34"/>
  <c r="AI28" i="34"/>
  <c r="AE28" i="34"/>
  <c r="AJ28" i="34"/>
  <c r="AK28" i="34"/>
  <c r="AF13" i="34"/>
  <c r="AL13" i="34"/>
  <c r="AI13" i="34"/>
  <c r="AJ13" i="34"/>
  <c r="AK13" i="34"/>
  <c r="Q77" i="4"/>
  <c r="R77" i="4" s="1"/>
  <c r="Q72" i="4"/>
  <c r="R72" i="4" s="1"/>
  <c r="Q53" i="4"/>
  <c r="R53" i="4" s="1"/>
  <c r="AG114" i="1"/>
  <c r="B109" i="4"/>
  <c r="AF123" i="34"/>
  <c r="AL123" i="34"/>
  <c r="AI123" i="34"/>
  <c r="AE123" i="34"/>
  <c r="AJ123" i="34"/>
  <c r="AK123" i="34"/>
  <c r="N87" i="4"/>
  <c r="O87" i="4" s="1"/>
  <c r="Q87" i="4"/>
  <c r="R87" i="4" s="1"/>
  <c r="N82" i="4"/>
  <c r="O82" i="4" s="1"/>
  <c r="Q82" i="4"/>
  <c r="R82" i="4" s="1"/>
  <c r="N50" i="4"/>
  <c r="O50" i="4" s="1"/>
  <c r="Q50" i="4"/>
  <c r="R50" i="4" s="1"/>
  <c r="AM21" i="1"/>
  <c r="H16" i="4" s="1"/>
  <c r="AE110" i="34"/>
  <c r="AK110" i="34"/>
  <c r="AF110" i="34"/>
  <c r="AL110" i="34"/>
  <c r="AI110" i="34"/>
  <c r="AJ110" i="34"/>
  <c r="AG110" i="1"/>
  <c r="B105" i="4"/>
  <c r="AG126" i="1"/>
  <c r="B121" i="4"/>
  <c r="AJ122" i="34"/>
  <c r="AJ119" i="34"/>
  <c r="AE114" i="34"/>
  <c r="AK114" i="34"/>
  <c r="AF114" i="34"/>
  <c r="AL114" i="34"/>
  <c r="AF111" i="34"/>
  <c r="AL111" i="34"/>
  <c r="AI111" i="34"/>
  <c r="AJ106" i="34"/>
  <c r="AJ103" i="34"/>
  <c r="AE98" i="34"/>
  <c r="AK98" i="34"/>
  <c r="AF98" i="34"/>
  <c r="AL98" i="34"/>
  <c r="AF95" i="34"/>
  <c r="AG95" i="34" s="1"/>
  <c r="AL95" i="34"/>
  <c r="AI95" i="34"/>
  <c r="AK91" i="34"/>
  <c r="AF44" i="34"/>
  <c r="AL44" i="34"/>
  <c r="AI44" i="34"/>
  <c r="AE44" i="34"/>
  <c r="AJ44" i="34"/>
  <c r="AF32" i="34"/>
  <c r="AG32" i="34" s="1"/>
  <c r="AL32" i="34"/>
  <c r="AI32" i="34"/>
  <c r="AJ32" i="34"/>
  <c r="AK32" i="34"/>
  <c r="AF9" i="34"/>
  <c r="AL9" i="34"/>
  <c r="AI9" i="34"/>
  <c r="AJ9" i="34"/>
  <c r="Q94" i="4"/>
  <c r="R94" i="4" s="1"/>
  <c r="Q86" i="4"/>
  <c r="R86" i="4" s="1"/>
  <c r="Q78" i="4"/>
  <c r="R78" i="4" s="1"/>
  <c r="Q70" i="4"/>
  <c r="R70" i="4" s="1"/>
  <c r="Q62" i="4"/>
  <c r="R62" i="4" s="1"/>
  <c r="B114" i="4"/>
  <c r="AG122" i="1"/>
  <c r="B117" i="4"/>
  <c r="C105" i="34"/>
  <c r="AE118" i="34"/>
  <c r="AK118" i="34"/>
  <c r="AF118" i="34"/>
  <c r="AL118" i="34"/>
  <c r="AF115" i="34"/>
  <c r="AG115" i="34" s="1"/>
  <c r="AL115" i="34"/>
  <c r="AI115" i="34"/>
  <c r="AK111" i="34"/>
  <c r="AE102" i="34"/>
  <c r="AK102" i="34"/>
  <c r="AF102" i="34"/>
  <c r="AL102" i="34"/>
  <c r="AF99" i="34"/>
  <c r="AL99" i="34"/>
  <c r="AI99" i="34"/>
  <c r="AK95" i="34"/>
  <c r="AF88" i="34"/>
  <c r="AG88" i="34" s="1"/>
  <c r="AL88" i="34"/>
  <c r="AI88" i="34"/>
  <c r="AJ88" i="34"/>
  <c r="AK88" i="34"/>
  <c r="AF84" i="34"/>
  <c r="AG84" i="34" s="1"/>
  <c r="AL84" i="34"/>
  <c r="AI84" i="34"/>
  <c r="AJ84" i="34"/>
  <c r="AK84" i="34"/>
  <c r="AF80" i="34"/>
  <c r="AG80" i="34" s="1"/>
  <c r="AL80" i="34"/>
  <c r="AI80" i="34"/>
  <c r="AJ80" i="34"/>
  <c r="AK80" i="34"/>
  <c r="AF76" i="34"/>
  <c r="AG76" i="34" s="1"/>
  <c r="AL76" i="34"/>
  <c r="AI76" i="34"/>
  <c r="AJ76" i="34"/>
  <c r="AK76" i="34"/>
  <c r="AF72" i="34"/>
  <c r="AG72" i="34" s="1"/>
  <c r="AL72" i="34"/>
  <c r="AI72" i="34"/>
  <c r="AJ72" i="34"/>
  <c r="AK72" i="34"/>
  <c r="AF68" i="34"/>
  <c r="AG68" i="34" s="1"/>
  <c r="AL68" i="34"/>
  <c r="AI68" i="34"/>
  <c r="AJ68" i="34"/>
  <c r="AK68" i="34"/>
  <c r="AF64" i="34"/>
  <c r="AG64" i="34" s="1"/>
  <c r="AL64" i="34"/>
  <c r="AI64" i="34"/>
  <c r="AJ64" i="34"/>
  <c r="AK64" i="34"/>
  <c r="AF60" i="34"/>
  <c r="AG60" i="34" s="1"/>
  <c r="AL60" i="34"/>
  <c r="AI60" i="34"/>
  <c r="AJ60" i="34"/>
  <c r="AK60" i="34"/>
  <c r="AF56" i="34"/>
  <c r="AG56" i="34" s="1"/>
  <c r="AL56" i="34"/>
  <c r="AI56" i="34"/>
  <c r="AJ56" i="34"/>
  <c r="AK56" i="34"/>
  <c r="AF52" i="34"/>
  <c r="AG52" i="34" s="1"/>
  <c r="AL52" i="34"/>
  <c r="AI52" i="34"/>
  <c r="AJ52" i="34"/>
  <c r="AK52" i="34"/>
  <c r="AF48" i="34"/>
  <c r="AG48" i="34" s="1"/>
  <c r="AL48" i="34"/>
  <c r="AI48" i="34"/>
  <c r="AJ48" i="34"/>
  <c r="AK48" i="34"/>
  <c r="AE31" i="34"/>
  <c r="AK31" i="34"/>
  <c r="AF31" i="34"/>
  <c r="AL31" i="34"/>
  <c r="AI31" i="34"/>
  <c r="AJ31" i="34"/>
  <c r="AG118" i="1"/>
  <c r="B113" i="4"/>
  <c r="K2" i="34"/>
  <c r="B2" i="34"/>
  <c r="C2" i="34" s="1"/>
  <c r="AE122" i="34"/>
  <c r="AK122" i="34"/>
  <c r="AF122" i="34"/>
  <c r="AL122" i="34"/>
  <c r="AF119" i="34"/>
  <c r="AL119" i="34"/>
  <c r="AI119" i="34"/>
  <c r="AE106" i="34"/>
  <c r="AK106" i="34"/>
  <c r="AF106" i="34"/>
  <c r="AL106" i="34"/>
  <c r="AF103" i="34"/>
  <c r="AG103" i="34" s="1"/>
  <c r="AL103" i="34"/>
  <c r="AI103" i="34"/>
  <c r="AE91" i="34"/>
  <c r="AF91" i="34"/>
  <c r="AL91" i="34"/>
  <c r="AI91" i="34"/>
  <c r="AE87" i="34"/>
  <c r="AK87" i="34"/>
  <c r="AF87" i="34"/>
  <c r="AL87" i="34"/>
  <c r="AI87" i="34"/>
  <c r="AJ87" i="34"/>
  <c r="AE83" i="34"/>
  <c r="AK83" i="34"/>
  <c r="AF83" i="34"/>
  <c r="AL83" i="34"/>
  <c r="AI83" i="34"/>
  <c r="AJ83" i="34"/>
  <c r="AE79" i="34"/>
  <c r="AK79" i="34"/>
  <c r="AF79" i="34"/>
  <c r="AL79" i="34"/>
  <c r="AI79" i="34"/>
  <c r="AJ79" i="34"/>
  <c r="AE75" i="34"/>
  <c r="AK75" i="34"/>
  <c r="AF75" i="34"/>
  <c r="AL75" i="34"/>
  <c r="AI75" i="34"/>
  <c r="AJ75" i="34"/>
  <c r="AE71" i="34"/>
  <c r="AK71" i="34"/>
  <c r="AF71" i="34"/>
  <c r="AL71" i="34"/>
  <c r="AI71" i="34"/>
  <c r="AJ71" i="34"/>
  <c r="AE67" i="34"/>
  <c r="AK67" i="34"/>
  <c r="AF67" i="34"/>
  <c r="AL67" i="34"/>
  <c r="AI67" i="34"/>
  <c r="AJ67" i="34"/>
  <c r="AE63" i="34"/>
  <c r="AK63" i="34"/>
  <c r="AF63" i="34"/>
  <c r="AL63" i="34"/>
  <c r="AI63" i="34"/>
  <c r="AJ63" i="34"/>
  <c r="AE59" i="34"/>
  <c r="AK59" i="34"/>
  <c r="AF59" i="34"/>
  <c r="AL59" i="34"/>
  <c r="AI59" i="34"/>
  <c r="AJ59" i="34"/>
  <c r="AE55" i="34"/>
  <c r="AK55" i="34"/>
  <c r="AF55" i="34"/>
  <c r="AL55" i="34"/>
  <c r="AI55" i="34"/>
  <c r="AJ55" i="34"/>
  <c r="AE51" i="34"/>
  <c r="AK51" i="34"/>
  <c r="AF51" i="34"/>
  <c r="AL51" i="34"/>
  <c r="AI51" i="34"/>
  <c r="AJ51" i="34"/>
  <c r="AE47" i="34"/>
  <c r="AK47" i="34"/>
  <c r="AF47" i="34"/>
  <c r="AL47" i="34"/>
  <c r="AI47" i="34"/>
  <c r="AJ47" i="34"/>
  <c r="AE35" i="34"/>
  <c r="AK35" i="34"/>
  <c r="AF35" i="34"/>
  <c r="AL35" i="34"/>
  <c r="AJ35" i="34"/>
  <c r="AK125" i="34"/>
  <c r="AK121" i="34"/>
  <c r="AK117" i="34"/>
  <c r="AK113" i="34"/>
  <c r="AK109" i="34"/>
  <c r="AK105" i="34"/>
  <c r="AK101" i="34"/>
  <c r="AK97" i="34"/>
  <c r="AK93" i="34"/>
  <c r="AE39" i="34"/>
  <c r="AK39" i="34"/>
  <c r="AF39" i="34"/>
  <c r="AL39" i="34"/>
  <c r="AF36" i="34"/>
  <c r="AL36" i="34"/>
  <c r="AI36" i="34"/>
  <c r="AK23" i="34"/>
  <c r="AF23" i="34"/>
  <c r="AL23" i="34"/>
  <c r="AF21" i="34"/>
  <c r="AI21" i="34"/>
  <c r="AJ21" i="34"/>
  <c r="AE43" i="34"/>
  <c r="AK43" i="34"/>
  <c r="AF43" i="34"/>
  <c r="AL43" i="34"/>
  <c r="AF40" i="34"/>
  <c r="AL40" i="34"/>
  <c r="AI40" i="34"/>
  <c r="AK27" i="34"/>
  <c r="AF27" i="34"/>
  <c r="AL27" i="34"/>
  <c r="AF24" i="34"/>
  <c r="AL24" i="34"/>
  <c r="AI24" i="34"/>
  <c r="AF17" i="34"/>
  <c r="AL17" i="34"/>
  <c r="AI17" i="34"/>
  <c r="AJ17" i="34"/>
  <c r="AK46" i="34"/>
  <c r="AK42" i="34"/>
  <c r="AK38" i="34"/>
  <c r="AK34" i="34"/>
  <c r="AK30" i="34"/>
  <c r="AK26" i="34"/>
  <c r="AK22" i="34"/>
  <c r="AK20" i="34"/>
  <c r="AF20" i="34"/>
  <c r="AL20" i="34"/>
  <c r="AK16" i="34"/>
  <c r="AF16" i="34"/>
  <c r="AL16" i="34"/>
  <c r="AK12" i="34"/>
  <c r="AF12" i="34"/>
  <c r="AL12" i="34"/>
  <c r="AK8" i="34"/>
  <c r="AF8" i="34"/>
  <c r="AL8" i="34"/>
  <c r="AI4" i="34"/>
  <c r="AF4" i="34"/>
  <c r="AL4" i="34"/>
  <c r="AD7" i="1"/>
  <c r="AE7" i="1"/>
  <c r="C69" i="34"/>
  <c r="AI2" i="34"/>
  <c r="AP2" i="34" s="1"/>
  <c r="AO2" i="34"/>
  <c r="AJ2" i="34"/>
  <c r="AQ2" i="34" s="1"/>
  <c r="AF2" i="34"/>
  <c r="AG2" i="34" s="1"/>
  <c r="C120" i="34"/>
  <c r="C104" i="34"/>
  <c r="F2" i="34"/>
  <c r="M2" i="34" s="1"/>
  <c r="H2" i="34"/>
  <c r="E2" i="34"/>
  <c r="L2" i="34" s="1"/>
  <c r="AL2" i="34"/>
  <c r="AK2" i="34"/>
  <c r="AR2" i="34" s="1"/>
  <c r="C124" i="34" l="1"/>
  <c r="C85" i="34"/>
  <c r="C76" i="34"/>
  <c r="C89" i="34"/>
  <c r="C75" i="34"/>
  <c r="C49" i="34"/>
  <c r="C46" i="34"/>
  <c r="C92" i="34"/>
  <c r="C54" i="34"/>
  <c r="C70" i="34"/>
  <c r="C102" i="34"/>
  <c r="C78" i="34"/>
  <c r="C108" i="34"/>
  <c r="C99" i="34"/>
  <c r="C15" i="34"/>
  <c r="C72" i="34"/>
  <c r="C123" i="34"/>
  <c r="C63" i="34"/>
  <c r="AG7" i="18"/>
  <c r="H127" i="4" s="1"/>
  <c r="AG3" i="34"/>
  <c r="C62" i="34"/>
  <c r="C86" i="34"/>
  <c r="C3" i="34"/>
  <c r="E4" i="27"/>
  <c r="AH87" i="1"/>
  <c r="C82" i="4" s="1"/>
  <c r="M2" i="27"/>
  <c r="E5" i="27"/>
  <c r="C114" i="34"/>
  <c r="C83" i="34"/>
  <c r="C94" i="34"/>
  <c r="Q142" i="4"/>
  <c r="AH73" i="1"/>
  <c r="C68" i="4" s="1"/>
  <c r="C47" i="34"/>
  <c r="AH80" i="1"/>
  <c r="C75" i="4" s="1"/>
  <c r="AG50" i="34"/>
  <c r="I2" i="27"/>
  <c r="B138" i="4"/>
  <c r="N138" i="4" s="1"/>
  <c r="N130" i="4"/>
  <c r="Q131" i="4"/>
  <c r="R131" i="4" s="1"/>
  <c r="AH51" i="1"/>
  <c r="C46" i="4" s="1"/>
  <c r="AH106" i="1"/>
  <c r="C101" i="4" s="1"/>
  <c r="AH62" i="1"/>
  <c r="C57" i="4" s="1"/>
  <c r="AH99" i="1"/>
  <c r="C94" i="4" s="1"/>
  <c r="AH114" i="1"/>
  <c r="C109" i="4" s="1"/>
  <c r="AH44" i="1"/>
  <c r="C39" i="4" s="1"/>
  <c r="AH59" i="1"/>
  <c r="C54" i="4" s="1"/>
  <c r="L2" i="27"/>
  <c r="Q139" i="4"/>
  <c r="AH84" i="1"/>
  <c r="C79" i="4" s="1"/>
  <c r="AH66" i="1"/>
  <c r="C61" i="4" s="1"/>
  <c r="AH54" i="1"/>
  <c r="C49" i="4" s="1"/>
  <c r="L4" i="27"/>
  <c r="AH55" i="1"/>
  <c r="C50" i="4" s="1"/>
  <c r="N129" i="4"/>
  <c r="Q137" i="4"/>
  <c r="R137" i="4" s="1"/>
  <c r="E2" i="27"/>
  <c r="H4" i="27"/>
  <c r="Q143" i="4"/>
  <c r="AA19" i="18"/>
  <c r="G4" i="27" s="1"/>
  <c r="J2" i="27"/>
  <c r="Q128" i="4"/>
  <c r="R128" i="4" s="1"/>
  <c r="AA7" i="18"/>
  <c r="G2" i="27" s="1"/>
  <c r="N133" i="4"/>
  <c r="N135" i="4"/>
  <c r="AH91" i="1"/>
  <c r="C86" i="4" s="1"/>
  <c r="AH63" i="1"/>
  <c r="C58" i="4" s="1"/>
  <c r="AH102" i="1"/>
  <c r="C97" i="4" s="1"/>
  <c r="AH58" i="1"/>
  <c r="C53" i="4" s="1"/>
  <c r="AH42" i="1"/>
  <c r="C37" i="4" s="1"/>
  <c r="AH50" i="1"/>
  <c r="C45" i="4" s="1"/>
  <c r="AH101" i="1"/>
  <c r="C96" i="4" s="1"/>
  <c r="N99" i="4"/>
  <c r="O99" i="4" s="1"/>
  <c r="AH75" i="1"/>
  <c r="C70" i="4" s="1"/>
  <c r="N39" i="4"/>
  <c r="O39" i="4" s="1"/>
  <c r="AH79" i="1"/>
  <c r="C74" i="4" s="1"/>
  <c r="AH81" i="1"/>
  <c r="C76" i="4" s="1"/>
  <c r="N110" i="4"/>
  <c r="O110" i="4" s="1"/>
  <c r="AH104" i="1"/>
  <c r="C99" i="4" s="1"/>
  <c r="AH83" i="1"/>
  <c r="C78" i="4" s="1"/>
  <c r="AH45" i="1"/>
  <c r="C40" i="4" s="1"/>
  <c r="AH94" i="1"/>
  <c r="C89" i="4" s="1"/>
  <c r="AH49" i="1"/>
  <c r="C44" i="4" s="1"/>
  <c r="B127" i="4"/>
  <c r="N127" i="4" s="1"/>
  <c r="AH100" i="1"/>
  <c r="C95" i="4" s="1"/>
  <c r="K2" i="27"/>
  <c r="N132" i="4"/>
  <c r="J3" i="27"/>
  <c r="AG85" i="34"/>
  <c r="AH130" i="1"/>
  <c r="C125" i="4" s="1"/>
  <c r="AH88" i="1"/>
  <c r="C83" i="4" s="1"/>
  <c r="AM10" i="1"/>
  <c r="H5" i="4" s="1"/>
  <c r="AM19" i="1"/>
  <c r="H14" i="4" s="1"/>
  <c r="AM41" i="1"/>
  <c r="H36" i="4" s="1"/>
  <c r="AM28" i="1"/>
  <c r="H23" i="4" s="1"/>
  <c r="B134" i="4"/>
  <c r="I3" i="27"/>
  <c r="AM17" i="1"/>
  <c r="H12" i="4" s="1"/>
  <c r="B144" i="4"/>
  <c r="M4" i="27"/>
  <c r="AM24" i="1"/>
  <c r="H19" i="4" s="1"/>
  <c r="AM15" i="1"/>
  <c r="H10" i="4" s="1"/>
  <c r="AM12" i="1"/>
  <c r="H7" i="4" s="1"/>
  <c r="AM27" i="1"/>
  <c r="H22" i="4" s="1"/>
  <c r="AM13" i="1"/>
  <c r="H8" i="4" s="1"/>
  <c r="AH53" i="1"/>
  <c r="C48" i="4" s="1"/>
  <c r="AM29" i="1"/>
  <c r="H24" i="4" s="1"/>
  <c r="AM33" i="1"/>
  <c r="H28" i="4" s="1"/>
  <c r="AM16" i="1"/>
  <c r="H11" i="4" s="1"/>
  <c r="AM7" i="1"/>
  <c r="H2" i="4" s="1"/>
  <c r="AM37" i="1"/>
  <c r="H32" i="4" s="1"/>
  <c r="AM35" i="1"/>
  <c r="H30" i="4" s="1"/>
  <c r="AB14" i="1"/>
  <c r="AB24" i="1"/>
  <c r="AB32" i="1"/>
  <c r="AB40" i="1"/>
  <c r="AB7" i="1"/>
  <c r="AB15" i="1"/>
  <c r="AB25" i="1"/>
  <c r="AB33" i="1"/>
  <c r="AB41" i="1"/>
  <c r="AB8" i="1"/>
  <c r="AB17" i="1"/>
  <c r="AB26" i="1"/>
  <c r="AB34" i="1"/>
  <c r="AB9" i="1"/>
  <c r="AB18" i="1"/>
  <c r="AB27" i="1"/>
  <c r="AB35" i="1"/>
  <c r="AB10" i="1"/>
  <c r="AB20" i="1"/>
  <c r="AB28" i="1"/>
  <c r="AB36" i="1"/>
  <c r="AB16" i="1"/>
  <c r="AB11" i="1"/>
  <c r="AB21" i="1"/>
  <c r="AB29" i="1"/>
  <c r="AB37" i="1"/>
  <c r="AB19" i="1"/>
  <c r="AB12" i="1"/>
  <c r="AB22" i="1"/>
  <c r="AB30" i="1"/>
  <c r="AB38" i="1"/>
  <c r="AB13" i="1"/>
  <c r="AB23" i="1"/>
  <c r="AB31" i="1"/>
  <c r="AB39" i="1"/>
  <c r="AM32" i="1"/>
  <c r="H27" i="4" s="1"/>
  <c r="AM9" i="1"/>
  <c r="H4" i="4" s="1"/>
  <c r="AM39" i="1"/>
  <c r="H34" i="4" s="1"/>
  <c r="AM11" i="1"/>
  <c r="H6" i="4" s="1"/>
  <c r="AM34" i="1"/>
  <c r="H29" i="4" s="1"/>
  <c r="AM31" i="1"/>
  <c r="H26" i="4" s="1"/>
  <c r="AM22" i="1"/>
  <c r="H17" i="4" s="1"/>
  <c r="AM38" i="1"/>
  <c r="H33" i="4" s="1"/>
  <c r="AM20" i="1"/>
  <c r="H15" i="4" s="1"/>
  <c r="AM18" i="1"/>
  <c r="H13" i="4" s="1"/>
  <c r="AM23" i="1"/>
  <c r="H18" i="4" s="1"/>
  <c r="AM8" i="1"/>
  <c r="H3" i="4" s="1"/>
  <c r="AM25" i="1"/>
  <c r="H20" i="4" s="1"/>
  <c r="AM30" i="1"/>
  <c r="H25" i="4" s="1"/>
  <c r="L3" i="27"/>
  <c r="AH111" i="1"/>
  <c r="C106" i="4" s="1"/>
  <c r="AH98" i="1"/>
  <c r="C93" i="4" s="1"/>
  <c r="AM14" i="1"/>
  <c r="H9" i="4" s="1"/>
  <c r="AM36" i="1"/>
  <c r="H31" i="4" s="1"/>
  <c r="K4" i="27"/>
  <c r="AM26" i="1"/>
  <c r="H21" i="4" s="1"/>
  <c r="B136" i="4"/>
  <c r="K3" i="27"/>
  <c r="AM40" i="1"/>
  <c r="H35" i="4" s="1"/>
  <c r="AH46" i="1"/>
  <c r="C41" i="4" s="1"/>
  <c r="AH48" i="1"/>
  <c r="C43" i="4" s="1"/>
  <c r="C9" i="34"/>
  <c r="C14" i="34"/>
  <c r="C11" i="34"/>
  <c r="AE6" i="34"/>
  <c r="AE7" i="34" s="1"/>
  <c r="AG7" i="34" s="1"/>
  <c r="C91" i="34"/>
  <c r="C59" i="34"/>
  <c r="C118" i="34"/>
  <c r="AG42" i="34"/>
  <c r="AG113" i="34"/>
  <c r="C16" i="34"/>
  <c r="C67" i="34"/>
  <c r="C88" i="34"/>
  <c r="C111" i="34"/>
  <c r="C12" i="34"/>
  <c r="C53" i="34"/>
  <c r="AG116" i="34"/>
  <c r="C82" i="34"/>
  <c r="C98" i="34"/>
  <c r="AG109" i="34"/>
  <c r="C13" i="34"/>
  <c r="AG77" i="34"/>
  <c r="AG108" i="34"/>
  <c r="C126" i="34"/>
  <c r="C109" i="34"/>
  <c r="C58" i="34"/>
  <c r="C10" i="34"/>
  <c r="AG28" i="34"/>
  <c r="C103" i="34"/>
  <c r="AG89" i="34"/>
  <c r="AG33" i="34"/>
  <c r="C115" i="34"/>
  <c r="AG93" i="34"/>
  <c r="C119" i="34"/>
  <c r="C117" i="34"/>
  <c r="A19" i="34"/>
  <c r="C17" i="34"/>
  <c r="A18" i="34"/>
  <c r="AG104" i="34"/>
  <c r="AG111" i="34"/>
  <c r="AG53" i="34"/>
  <c r="AG51" i="34"/>
  <c r="AG67" i="34"/>
  <c r="C87" i="34"/>
  <c r="AG86" i="34"/>
  <c r="AG102" i="34"/>
  <c r="AG118" i="34"/>
  <c r="AG94" i="34"/>
  <c r="AG126" i="34"/>
  <c r="AG62" i="34"/>
  <c r="C81" i="34"/>
  <c r="AG90" i="34"/>
  <c r="Q63" i="4"/>
  <c r="R63" i="4" s="1"/>
  <c r="AH76" i="1"/>
  <c r="C71" i="4" s="1"/>
  <c r="Q103" i="4"/>
  <c r="R103" i="4" s="1"/>
  <c r="Q56" i="4"/>
  <c r="R56" i="4" s="1"/>
  <c r="AH60" i="1"/>
  <c r="C55" i="4" s="1"/>
  <c r="N107" i="4"/>
  <c r="O107" i="4" s="1"/>
  <c r="AG81" i="34"/>
  <c r="AH69" i="1"/>
  <c r="C64" i="4" s="1"/>
  <c r="AH74" i="1"/>
  <c r="C69" i="4" s="1"/>
  <c r="AG73" i="34"/>
  <c r="AG58" i="34"/>
  <c r="AG119" i="34"/>
  <c r="AH89" i="1"/>
  <c r="C84" i="4" s="1"/>
  <c r="AG117" i="34"/>
  <c r="AG39" i="34"/>
  <c r="AG114" i="34"/>
  <c r="AH103" i="1"/>
  <c r="C98" i="4" s="1"/>
  <c r="AG36" i="34"/>
  <c r="C50" i="34"/>
  <c r="C95" i="34"/>
  <c r="Q140" i="4"/>
  <c r="AG98" i="34"/>
  <c r="AH107" i="1"/>
  <c r="C102" i="4" s="1"/>
  <c r="C74" i="34"/>
  <c r="AH97" i="1"/>
  <c r="C92" i="4" s="1"/>
  <c r="Q104" i="4"/>
  <c r="R104" i="4" s="1"/>
  <c r="AH92" i="1"/>
  <c r="C87" i="4" s="1"/>
  <c r="AG41" i="34"/>
  <c r="AH70" i="1"/>
  <c r="C65" i="4" s="1"/>
  <c r="N145" i="4"/>
  <c r="O145" i="4" s="1"/>
  <c r="Q145" i="4"/>
  <c r="R145" i="4" s="1"/>
  <c r="AG110" i="34"/>
  <c r="AH129" i="1"/>
  <c r="C124" i="4" s="1"/>
  <c r="AH85" i="1"/>
  <c r="C80" i="4" s="1"/>
  <c r="Q111" i="4"/>
  <c r="R111" i="4" s="1"/>
  <c r="AH105" i="1"/>
  <c r="C100" i="4" s="1"/>
  <c r="AH57" i="1"/>
  <c r="C52" i="4" s="1"/>
  <c r="AH96" i="1"/>
  <c r="C91" i="4" s="1"/>
  <c r="AH86" i="1"/>
  <c r="C81" i="4" s="1"/>
  <c r="AH93" i="1"/>
  <c r="C88" i="4" s="1"/>
  <c r="AH77" i="1"/>
  <c r="C72" i="4" s="1"/>
  <c r="Q38" i="4"/>
  <c r="AH72" i="1"/>
  <c r="C67" i="4" s="1"/>
  <c r="Q42" i="4"/>
  <c r="AH67" i="1"/>
  <c r="C62" i="4" s="1"/>
  <c r="Q122" i="4"/>
  <c r="R122" i="4" s="1"/>
  <c r="N122" i="4"/>
  <c r="O122" i="4" s="1"/>
  <c r="AH52" i="1"/>
  <c r="C47" i="4" s="1"/>
  <c r="AH43" i="1"/>
  <c r="C38" i="4" s="1"/>
  <c r="AH56" i="1"/>
  <c r="C51" i="4" s="1"/>
  <c r="AH47" i="1"/>
  <c r="C42" i="4" s="1"/>
  <c r="AG107" i="34"/>
  <c r="AG65" i="34"/>
  <c r="AG82" i="34"/>
  <c r="AG35" i="34"/>
  <c r="AG47" i="34"/>
  <c r="AG55" i="34"/>
  <c r="AG59" i="34"/>
  <c r="AG63" i="34"/>
  <c r="AG71" i="34"/>
  <c r="AG75" i="34"/>
  <c r="AG83" i="34"/>
  <c r="AG122" i="34"/>
  <c r="AG5" i="34"/>
  <c r="AG49" i="34"/>
  <c r="AG30" i="34"/>
  <c r="C101" i="34"/>
  <c r="AG54" i="34"/>
  <c r="C93" i="34"/>
  <c r="AH110" i="1"/>
  <c r="C105" i="4" s="1"/>
  <c r="AG70" i="34"/>
  <c r="Q126" i="4"/>
  <c r="R126" i="4" s="1"/>
  <c r="N126" i="4"/>
  <c r="O126" i="4" s="1"/>
  <c r="AG4" i="34"/>
  <c r="C7" i="34"/>
  <c r="AG99" i="34"/>
  <c r="Q95" i="4"/>
  <c r="R95" i="4" s="1"/>
  <c r="AG112" i="34"/>
  <c r="C4" i="34"/>
  <c r="AG31" i="34"/>
  <c r="AH64" i="1"/>
  <c r="C59" i="4" s="1"/>
  <c r="AH82" i="1"/>
  <c r="C77" i="4" s="1"/>
  <c r="AH90" i="1"/>
  <c r="C85" i="4" s="1"/>
  <c r="N115" i="4"/>
  <c r="O115" i="4" s="1"/>
  <c r="Q115" i="4"/>
  <c r="R115" i="4" s="1"/>
  <c r="N69" i="4"/>
  <c r="O69" i="4" s="1"/>
  <c r="Q69" i="4"/>
  <c r="R69" i="4" s="1"/>
  <c r="Q124" i="4"/>
  <c r="R124" i="4" s="1"/>
  <c r="N124" i="4"/>
  <c r="O124" i="4" s="1"/>
  <c r="AG43" i="34"/>
  <c r="AG106" i="34"/>
  <c r="AH122" i="1"/>
  <c r="C117" i="4" s="1"/>
  <c r="C90" i="34"/>
  <c r="AG78" i="34"/>
  <c r="N83" i="4"/>
  <c r="O83" i="4" s="1"/>
  <c r="Q83" i="4"/>
  <c r="R83" i="4" s="1"/>
  <c r="N73" i="4"/>
  <c r="O73" i="4" s="1"/>
  <c r="Q73" i="4"/>
  <c r="R73" i="4" s="1"/>
  <c r="AG124" i="34"/>
  <c r="AG92" i="34"/>
  <c r="AG74" i="34"/>
  <c r="N102" i="4"/>
  <c r="O102" i="4" s="1"/>
  <c r="Q102" i="4"/>
  <c r="R102" i="4" s="1"/>
  <c r="AG44" i="34"/>
  <c r="AG123" i="34"/>
  <c r="AG38" i="34"/>
  <c r="AG40" i="34"/>
  <c r="AH117" i="1"/>
  <c r="C112" i="4" s="1"/>
  <c r="AG96" i="34"/>
  <c r="AH61" i="1"/>
  <c r="C56" i="4" s="1"/>
  <c r="AH68" i="1"/>
  <c r="C63" i="4" s="1"/>
  <c r="AH78" i="1"/>
  <c r="C73" i="4" s="1"/>
  <c r="AH121" i="1"/>
  <c r="C116" i="4" s="1"/>
  <c r="AG79" i="34"/>
  <c r="AG87" i="34"/>
  <c r="Q106" i="4"/>
  <c r="R106" i="4" s="1"/>
  <c r="N106" i="4"/>
  <c r="O106" i="4" s="1"/>
  <c r="N108" i="4"/>
  <c r="O108" i="4" s="1"/>
  <c r="Q108" i="4"/>
  <c r="R108" i="4" s="1"/>
  <c r="AH123" i="1"/>
  <c r="C118" i="4" s="1"/>
  <c r="C106" i="34"/>
  <c r="AH118" i="1"/>
  <c r="C113" i="4" s="1"/>
  <c r="Q120" i="4"/>
  <c r="R120" i="4" s="1"/>
  <c r="N120" i="4"/>
  <c r="O120" i="4" s="1"/>
  <c r="AH113" i="1"/>
  <c r="C108" i="4" s="1"/>
  <c r="N60" i="4"/>
  <c r="O60" i="4" s="1"/>
  <c r="Q60" i="4"/>
  <c r="R60" i="4" s="1"/>
  <c r="N118" i="4"/>
  <c r="O118" i="4" s="1"/>
  <c r="Q118" i="4"/>
  <c r="R118" i="4" s="1"/>
  <c r="AH126" i="1"/>
  <c r="C121" i="4" s="1"/>
  <c r="AH128" i="1"/>
  <c r="C123" i="4" s="1"/>
  <c r="N119" i="4"/>
  <c r="O119" i="4" s="1"/>
  <c r="Q119" i="4"/>
  <c r="R119" i="4" s="1"/>
  <c r="AH116" i="1"/>
  <c r="C111" i="4" s="1"/>
  <c r="N116" i="4"/>
  <c r="O116" i="4" s="1"/>
  <c r="Q116" i="4"/>
  <c r="R116" i="4" s="1"/>
  <c r="AH65" i="1"/>
  <c r="C60" i="4" s="1"/>
  <c r="AH71" i="1"/>
  <c r="C66" i="4" s="1"/>
  <c r="Q105" i="4"/>
  <c r="R105" i="4" s="1"/>
  <c r="N105" i="4"/>
  <c r="O105" i="4" s="1"/>
  <c r="N90" i="4"/>
  <c r="O90" i="4" s="1"/>
  <c r="Q90" i="4"/>
  <c r="R90" i="4" s="1"/>
  <c r="AG91" i="34"/>
  <c r="Q113" i="4"/>
  <c r="R113" i="4" s="1"/>
  <c r="N113" i="4"/>
  <c r="O113" i="4" s="1"/>
  <c r="Q117" i="4"/>
  <c r="R117" i="4" s="1"/>
  <c r="N117" i="4"/>
  <c r="O117" i="4" s="1"/>
  <c r="Q125" i="4"/>
  <c r="R125" i="4" s="1"/>
  <c r="N125" i="4"/>
  <c r="O125" i="4" s="1"/>
  <c r="Q121" i="4"/>
  <c r="R121" i="4" s="1"/>
  <c r="N121" i="4"/>
  <c r="O121" i="4" s="1"/>
  <c r="Q114" i="4"/>
  <c r="R114" i="4" s="1"/>
  <c r="N114" i="4"/>
  <c r="O114" i="4" s="1"/>
  <c r="Q109" i="4"/>
  <c r="R109" i="4" s="1"/>
  <c r="N109" i="4"/>
  <c r="O109" i="4" s="1"/>
  <c r="Q138" i="4" l="1"/>
  <c r="R138" i="4" s="1"/>
  <c r="Q127" i="4"/>
  <c r="R127" i="4" s="1"/>
  <c r="B18" i="4"/>
  <c r="AG23" i="1"/>
  <c r="AH23" i="1" s="1"/>
  <c r="C18" i="4" s="1"/>
  <c r="B24" i="4"/>
  <c r="AG29" i="1"/>
  <c r="AH29" i="1" s="1"/>
  <c r="C24" i="4" s="1"/>
  <c r="B30" i="4"/>
  <c r="AG35" i="1"/>
  <c r="AH35" i="1" s="1"/>
  <c r="C30" i="4" s="1"/>
  <c r="B36" i="4"/>
  <c r="AG41" i="1"/>
  <c r="AH41" i="1" s="1"/>
  <c r="C36" i="4" s="1"/>
  <c r="B9" i="4"/>
  <c r="AG14" i="1"/>
  <c r="AH14" i="1" s="1"/>
  <c r="C9" i="4" s="1"/>
  <c r="B8" i="4"/>
  <c r="AG13" i="1"/>
  <c r="AH13" i="1" s="1"/>
  <c r="C8" i="4" s="1"/>
  <c r="B16" i="4"/>
  <c r="AG21" i="1"/>
  <c r="AH21" i="1" s="1"/>
  <c r="C16" i="4" s="1"/>
  <c r="B22" i="4"/>
  <c r="AG27" i="1"/>
  <c r="AH27" i="1" s="1"/>
  <c r="C22" i="4" s="1"/>
  <c r="B28" i="4"/>
  <c r="AG33" i="1"/>
  <c r="AH33" i="1" s="1"/>
  <c r="C28" i="4" s="1"/>
  <c r="Q134" i="4"/>
  <c r="R134" i="4" s="1"/>
  <c r="N134" i="4"/>
  <c r="B33" i="4"/>
  <c r="AG38" i="1"/>
  <c r="AH38" i="1" s="1"/>
  <c r="C33" i="4" s="1"/>
  <c r="B6" i="4"/>
  <c r="AG11" i="1"/>
  <c r="AH11" i="1" s="1"/>
  <c r="C6" i="4" s="1"/>
  <c r="B13" i="4"/>
  <c r="AG18" i="1"/>
  <c r="AH18" i="1" s="1"/>
  <c r="C13" i="4" s="1"/>
  <c r="B20" i="4"/>
  <c r="AG25" i="1"/>
  <c r="AH25" i="1" s="1"/>
  <c r="C20" i="4" s="1"/>
  <c r="B25" i="4"/>
  <c r="AG30" i="1"/>
  <c r="AH30" i="1" s="1"/>
  <c r="C25" i="4" s="1"/>
  <c r="B11" i="4"/>
  <c r="AG16" i="1"/>
  <c r="AH16" i="1" s="1"/>
  <c r="C11" i="4" s="1"/>
  <c r="B4" i="4"/>
  <c r="AG9" i="1"/>
  <c r="AH9" i="1" s="1"/>
  <c r="C4" i="4" s="1"/>
  <c r="B10" i="4"/>
  <c r="AG15" i="1"/>
  <c r="AH15" i="1" s="1"/>
  <c r="C10" i="4" s="1"/>
  <c r="B17" i="4"/>
  <c r="AG22" i="1"/>
  <c r="AH22" i="1" s="1"/>
  <c r="C17" i="4" s="1"/>
  <c r="B31" i="4"/>
  <c r="AG36" i="1"/>
  <c r="AH36" i="1" s="1"/>
  <c r="C31" i="4" s="1"/>
  <c r="B29" i="4"/>
  <c r="AG34" i="1"/>
  <c r="AH34" i="1" s="1"/>
  <c r="C29" i="4" s="1"/>
  <c r="B2" i="4"/>
  <c r="AG7" i="1"/>
  <c r="AH7" i="1" s="1"/>
  <c r="C2" i="4" s="1"/>
  <c r="N136" i="4"/>
  <c r="Q136" i="4"/>
  <c r="R136" i="4" s="1"/>
  <c r="B7" i="4"/>
  <c r="AG12" i="1"/>
  <c r="AH12" i="1" s="1"/>
  <c r="C7" i="4" s="1"/>
  <c r="B23" i="4"/>
  <c r="AG28" i="1"/>
  <c r="AH28" i="1" s="1"/>
  <c r="C23" i="4" s="1"/>
  <c r="B21" i="4"/>
  <c r="AG26" i="1"/>
  <c r="AH26" i="1" s="1"/>
  <c r="C21" i="4" s="1"/>
  <c r="B35" i="4"/>
  <c r="AG40" i="1"/>
  <c r="AH40" i="1" s="1"/>
  <c r="C35" i="4" s="1"/>
  <c r="B34" i="4"/>
  <c r="AG39" i="1"/>
  <c r="AH39" i="1" s="1"/>
  <c r="C34" i="4" s="1"/>
  <c r="B14" i="4"/>
  <c r="AG19" i="1"/>
  <c r="AH19" i="1" s="1"/>
  <c r="C14" i="4" s="1"/>
  <c r="B15" i="4"/>
  <c r="AG20" i="1"/>
  <c r="AH20" i="1" s="1"/>
  <c r="C15" i="4" s="1"/>
  <c r="B12" i="4"/>
  <c r="AG17" i="1"/>
  <c r="AH17" i="1" s="1"/>
  <c r="C12" i="4" s="1"/>
  <c r="B27" i="4"/>
  <c r="AG32" i="1"/>
  <c r="AH32" i="1" s="1"/>
  <c r="C27" i="4" s="1"/>
  <c r="N144" i="4"/>
  <c r="O144" i="4" s="1"/>
  <c r="Q144" i="4"/>
  <c r="B26" i="4"/>
  <c r="AG31" i="1"/>
  <c r="AH31" i="1" s="1"/>
  <c r="C26" i="4" s="1"/>
  <c r="B32" i="4"/>
  <c r="AG37" i="1"/>
  <c r="AH37" i="1" s="1"/>
  <c r="C32" i="4" s="1"/>
  <c r="B5" i="4"/>
  <c r="AG10" i="1"/>
  <c r="AH10" i="1" s="1"/>
  <c r="C5" i="4" s="1"/>
  <c r="B3" i="4"/>
  <c r="AG8" i="1"/>
  <c r="AH8" i="1" s="1"/>
  <c r="C3" i="4" s="1"/>
  <c r="B19" i="4"/>
  <c r="AG24" i="1"/>
  <c r="AH24" i="1" s="1"/>
  <c r="C19" i="4" s="1"/>
  <c r="AG6" i="34"/>
  <c r="R38" i="4"/>
  <c r="R45" i="4"/>
  <c r="R44" i="4"/>
  <c r="R42" i="4"/>
  <c r="R43" i="4"/>
  <c r="R41" i="4"/>
  <c r="R39" i="4"/>
  <c r="R40" i="4"/>
  <c r="R37" i="4"/>
  <c r="AE8" i="34"/>
  <c r="C19" i="34"/>
  <c r="C18" i="34"/>
  <c r="A20" i="34"/>
  <c r="N5" i="4" l="1"/>
  <c r="Q5" i="4"/>
  <c r="R5" i="4" s="1"/>
  <c r="N27" i="4"/>
  <c r="O27" i="4" s="1"/>
  <c r="Q27" i="4"/>
  <c r="N34" i="4"/>
  <c r="O34" i="4" s="1"/>
  <c r="Q34" i="4"/>
  <c r="N7" i="4"/>
  <c r="Q7" i="4"/>
  <c r="R7" i="4" s="1"/>
  <c r="N31" i="4"/>
  <c r="O31" i="4" s="1"/>
  <c r="Q31" i="4"/>
  <c r="N11" i="4"/>
  <c r="Q11" i="4"/>
  <c r="R11" i="4" s="1"/>
  <c r="Q6" i="4"/>
  <c r="R6" i="4" s="1"/>
  <c r="N6" i="4"/>
  <c r="N22" i="4"/>
  <c r="Q22" i="4"/>
  <c r="R22" i="4" s="1"/>
  <c r="Q36" i="4"/>
  <c r="N36" i="4"/>
  <c r="O36" i="4" s="1"/>
  <c r="N32" i="4"/>
  <c r="O32" i="4" s="1"/>
  <c r="Q32" i="4"/>
  <c r="N12" i="4"/>
  <c r="Q12" i="4"/>
  <c r="R12" i="4" s="1"/>
  <c r="Q35" i="4"/>
  <c r="N35" i="4"/>
  <c r="O35" i="4" s="1"/>
  <c r="N17" i="4"/>
  <c r="Q17" i="4"/>
  <c r="R17" i="4" s="1"/>
  <c r="N25" i="4"/>
  <c r="O25" i="4" s="1"/>
  <c r="Q25" i="4"/>
  <c r="N33" i="4"/>
  <c r="O33" i="4" s="1"/>
  <c r="Q33" i="4"/>
  <c r="Q16" i="4"/>
  <c r="R16" i="4" s="1"/>
  <c r="N16" i="4"/>
  <c r="N30" i="4"/>
  <c r="O30" i="4" s="1"/>
  <c r="Q30" i="4"/>
  <c r="N19" i="4"/>
  <c r="Q19" i="4"/>
  <c r="R19" i="4" s="1"/>
  <c r="N26" i="4"/>
  <c r="O26" i="4" s="1"/>
  <c r="Q26" i="4"/>
  <c r="Q15" i="4"/>
  <c r="R15" i="4" s="1"/>
  <c r="N15" i="4"/>
  <c r="N21" i="4"/>
  <c r="Q21" i="4"/>
  <c r="R21" i="4" s="1"/>
  <c r="N2" i="4"/>
  <c r="Q2" i="4"/>
  <c r="N10" i="4"/>
  <c r="Q10" i="4"/>
  <c r="R10" i="4" s="1"/>
  <c r="N20" i="4"/>
  <c r="Q20" i="4"/>
  <c r="R20" i="4" s="1"/>
  <c r="Q8" i="4"/>
  <c r="R8" i="4" s="1"/>
  <c r="N8" i="4"/>
  <c r="N24" i="4"/>
  <c r="O24" i="4" s="1"/>
  <c r="Q24" i="4"/>
  <c r="N3" i="4"/>
  <c r="Q3" i="4"/>
  <c r="R3" i="4" s="1"/>
  <c r="Q14" i="4"/>
  <c r="R14" i="4" s="1"/>
  <c r="N14" i="4"/>
  <c r="Q23" i="4"/>
  <c r="R23" i="4" s="1"/>
  <c r="N23" i="4"/>
  <c r="N29" i="4"/>
  <c r="O29" i="4" s="1"/>
  <c r="Q29" i="4"/>
  <c r="N4" i="4"/>
  <c r="Q4" i="4"/>
  <c r="R4" i="4" s="1"/>
  <c r="N13" i="4"/>
  <c r="Q13" i="4"/>
  <c r="R13" i="4" s="1"/>
  <c r="N28" i="4"/>
  <c r="O28" i="4" s="1"/>
  <c r="Q28" i="4"/>
  <c r="Q9" i="4"/>
  <c r="R9" i="4" s="1"/>
  <c r="N9" i="4"/>
  <c r="O9" i="4" s="1"/>
  <c r="N18" i="4"/>
  <c r="Q18" i="4"/>
  <c r="R18" i="4" s="1"/>
  <c r="AE9" i="34"/>
  <c r="AG8" i="34"/>
  <c r="C20" i="34"/>
  <c r="A21" i="34"/>
  <c r="R29" i="4" l="1"/>
  <c r="O13" i="4"/>
  <c r="O20" i="4"/>
  <c r="R35" i="4"/>
  <c r="O22" i="4"/>
  <c r="O7" i="4"/>
  <c r="R26" i="4"/>
  <c r="R33" i="4"/>
  <c r="O6" i="4"/>
  <c r="R34" i="4"/>
  <c r="O18" i="4"/>
  <c r="O4" i="4"/>
  <c r="O3" i="4"/>
  <c r="O10" i="4"/>
  <c r="O12" i="4"/>
  <c r="R24" i="4"/>
  <c r="R2" i="4"/>
  <c r="R142" i="4"/>
  <c r="R139" i="4"/>
  <c r="R141" i="4"/>
  <c r="R143" i="4"/>
  <c r="R140" i="4"/>
  <c r="R25" i="4"/>
  <c r="R32" i="4"/>
  <c r="R27" i="4"/>
  <c r="O138" i="4"/>
  <c r="O130" i="4"/>
  <c r="O131" i="4"/>
  <c r="O2" i="4"/>
  <c r="O134" i="4"/>
  <c r="O128" i="4"/>
  <c r="O132" i="4"/>
  <c r="O137" i="4"/>
  <c r="O129" i="4"/>
  <c r="O136" i="4"/>
  <c r="O127" i="4"/>
  <c r="O135" i="4"/>
  <c r="O133" i="4"/>
  <c r="O19" i="4"/>
  <c r="O11" i="4"/>
  <c r="R28" i="4"/>
  <c r="O23" i="4"/>
  <c r="O8" i="4"/>
  <c r="R30" i="4"/>
  <c r="R31" i="4"/>
  <c r="O21" i="4"/>
  <c r="O17" i="4"/>
  <c r="R36" i="4"/>
  <c r="O5" i="4"/>
  <c r="O14" i="4"/>
  <c r="O15" i="4"/>
  <c r="O16" i="4"/>
  <c r="R144" i="4"/>
  <c r="AG9" i="34"/>
  <c r="AE10" i="34"/>
  <c r="C21" i="34"/>
  <c r="A22" i="34"/>
  <c r="S2" i="4" l="1"/>
  <c r="P2" i="4"/>
  <c r="AE11" i="34"/>
  <c r="AG10" i="34"/>
  <c r="C22" i="34"/>
  <c r="A23" i="34"/>
  <c r="A24" i="34" s="1"/>
  <c r="C24" i="34" s="1"/>
  <c r="AG11" i="34" l="1"/>
  <c r="AE12" i="34"/>
  <c r="A25" i="34"/>
  <c r="C25" i="34" s="1"/>
  <c r="A26" i="34"/>
  <c r="C26" i="34" s="1"/>
  <c r="C23" i="34"/>
  <c r="AG12" i="34" l="1"/>
  <c r="AE13" i="34"/>
  <c r="A27" i="34"/>
  <c r="C27" i="34" s="1"/>
  <c r="AG13" i="34" l="1"/>
  <c r="A28" i="34"/>
  <c r="AE14" i="34"/>
  <c r="A29" i="34" l="1"/>
  <c r="C29" i="34" s="1"/>
  <c r="C28" i="34"/>
  <c r="AE15" i="34"/>
  <c r="AG15" i="34" s="1"/>
  <c r="AG14" i="34"/>
  <c r="A30" i="34" l="1"/>
  <c r="AE16" i="34"/>
  <c r="C30" i="34" l="1"/>
  <c r="A31" i="34"/>
  <c r="A32" i="34" s="1"/>
  <c r="AG16" i="34"/>
  <c r="AE17" i="34"/>
  <c r="AE18" i="34" l="1"/>
  <c r="AE19" i="34" s="1"/>
  <c r="AG19" i="34" s="1"/>
  <c r="A33" i="34"/>
  <c r="C32" i="34"/>
  <c r="C31" i="34"/>
  <c r="AG17" i="34"/>
  <c r="AG18" i="34" l="1"/>
  <c r="AE20" i="34"/>
  <c r="AE21" i="34" s="1"/>
  <c r="AE22" i="34" s="1"/>
  <c r="AG22" i="34" s="1"/>
  <c r="C33" i="34"/>
  <c r="A34" i="34"/>
  <c r="AE24" i="34"/>
  <c r="AE25" i="34" s="1"/>
  <c r="C34" i="34" l="1"/>
  <c r="AG20" i="34"/>
  <c r="A35" i="34"/>
  <c r="AE23" i="34"/>
  <c r="AG21" i="34"/>
  <c r="AG25" i="34"/>
  <c r="AE26" i="34"/>
  <c r="AG26" i="34" s="1"/>
  <c r="AG24" i="34"/>
  <c r="A36" i="34" l="1"/>
  <c r="C35" i="34"/>
  <c r="AG23" i="34"/>
  <c r="A37" i="34"/>
  <c r="AE27" i="34"/>
  <c r="C36" i="34" l="1"/>
  <c r="AE127" i="34"/>
  <c r="A38" i="34"/>
  <c r="A39" i="34"/>
  <c r="A40" i="34" s="1"/>
  <c r="C37" i="34"/>
  <c r="AG27" i="34"/>
  <c r="C38" i="34" l="1"/>
  <c r="AE128" i="34"/>
  <c r="AG127" i="34"/>
  <c r="C39" i="34"/>
  <c r="A41" i="34"/>
  <c r="C40" i="34"/>
  <c r="AG128" i="34" l="1"/>
  <c r="AE129" i="34"/>
  <c r="A42" i="34"/>
  <c r="C41" i="34"/>
  <c r="AE130" i="34" l="1"/>
  <c r="AG129" i="34"/>
  <c r="A43" i="34"/>
  <c r="C43" i="34" s="1"/>
  <c r="C42" i="34"/>
  <c r="AE131" i="34" l="1"/>
  <c r="AE132" i="34"/>
  <c r="AG130" i="34"/>
  <c r="A44" i="34"/>
  <c r="AG131" i="34" l="1"/>
  <c r="AE133" i="34"/>
  <c r="AG132" i="34"/>
  <c r="A45" i="34"/>
  <c r="C44" i="34"/>
  <c r="AG133" i="34" l="1"/>
  <c r="AE134" i="34"/>
  <c r="A127" i="34"/>
  <c r="C45" i="34"/>
  <c r="AG134" i="34" l="1"/>
  <c r="AE135" i="34"/>
  <c r="AE136" i="34" s="1"/>
  <c r="AG136" i="34" s="1"/>
  <c r="C127" i="34"/>
  <c r="A128" i="34"/>
  <c r="AG135" i="34" l="1"/>
  <c r="AE137" i="34"/>
  <c r="A129" i="34"/>
  <c r="C128" i="34"/>
  <c r="AE138" i="34" l="1"/>
  <c r="AG138" i="34" s="1"/>
  <c r="AG137" i="34"/>
  <c r="AT10" i="34" s="1"/>
  <c r="C129" i="34"/>
  <c r="A130" i="34"/>
  <c r="AW6" i="34" l="1"/>
  <c r="AT8" i="34"/>
  <c r="AW2" i="34"/>
  <c r="AV7" i="34"/>
  <c r="AW46" i="34"/>
  <c r="AV9" i="34"/>
  <c r="AT5" i="34"/>
  <c r="AT3" i="34"/>
  <c r="AT9" i="34"/>
  <c r="AT7" i="34"/>
  <c r="AQ5" i="34"/>
  <c r="AO4" i="34"/>
  <c r="AS2" i="34"/>
  <c r="AO5" i="34"/>
  <c r="AQ3" i="34"/>
  <c r="AP5" i="34"/>
  <c r="AP3" i="34"/>
  <c r="AR5" i="34"/>
  <c r="AS5" i="34"/>
  <c r="AQ4" i="34"/>
  <c r="AR3" i="34"/>
  <c r="AP4" i="34"/>
  <c r="AR4" i="34"/>
  <c r="AS4" i="34"/>
  <c r="AO3" i="34"/>
  <c r="AP6" i="34"/>
  <c r="AS3" i="34"/>
  <c r="AO6" i="34"/>
  <c r="AQ6" i="34"/>
  <c r="AQ7" i="34"/>
  <c r="AR7" i="34"/>
  <c r="AR6" i="34"/>
  <c r="AP7" i="34"/>
  <c r="AS6" i="34"/>
  <c r="AO8" i="34"/>
  <c r="AS7" i="34"/>
  <c r="AS9" i="34"/>
  <c r="AO7" i="34"/>
  <c r="AS8" i="34"/>
  <c r="AR8" i="34"/>
  <c r="AQ8" i="34"/>
  <c r="AP9" i="34"/>
  <c r="AS10" i="34"/>
  <c r="AR9" i="34"/>
  <c r="AQ9" i="34"/>
  <c r="AO9" i="34"/>
  <c r="AP10" i="34"/>
  <c r="AR10" i="34"/>
  <c r="AP8" i="34"/>
  <c r="AQ10" i="34"/>
  <c r="AO10" i="34"/>
  <c r="AT2" i="34"/>
  <c r="AV4" i="34"/>
  <c r="AV2" i="34"/>
  <c r="AV3" i="34"/>
  <c r="AV11" i="34"/>
  <c r="AQ11" i="34"/>
  <c r="AR11" i="34"/>
  <c r="AO11" i="34"/>
  <c r="AR12" i="34"/>
  <c r="AP11" i="34"/>
  <c r="AO12" i="34"/>
  <c r="AQ12" i="34"/>
  <c r="AS11" i="34"/>
  <c r="AP12" i="34"/>
  <c r="AS12" i="34"/>
  <c r="AT4" i="34"/>
  <c r="AT6" i="34"/>
  <c r="AT37" i="34"/>
  <c r="AR13" i="34"/>
  <c r="AQ13" i="34"/>
  <c r="AO13" i="34"/>
  <c r="AP13" i="34"/>
  <c r="AS13" i="34"/>
  <c r="AT11" i="34"/>
  <c r="AV44" i="34"/>
  <c r="AT38" i="34"/>
  <c r="AU16" i="34"/>
  <c r="AT44" i="34"/>
  <c r="AT45" i="34"/>
  <c r="AQ15" i="34"/>
  <c r="AV5" i="34"/>
  <c r="AU30" i="34"/>
  <c r="AT42" i="34"/>
  <c r="AT39" i="34"/>
  <c r="AS40" i="34"/>
  <c r="AT41" i="34"/>
  <c r="AW15" i="34"/>
  <c r="AQ14" i="34"/>
  <c r="AV29" i="34"/>
  <c r="AU36" i="34"/>
  <c r="AU41" i="34"/>
  <c r="AW51" i="34"/>
  <c r="AW19" i="34"/>
  <c r="AW49" i="34"/>
  <c r="AS36" i="34"/>
  <c r="AW24" i="34"/>
  <c r="AO14" i="34"/>
  <c r="AW13" i="34"/>
  <c r="AT15" i="34"/>
  <c r="AV17" i="34"/>
  <c r="AT18" i="34"/>
  <c r="AW14" i="34"/>
  <c r="AP14" i="34"/>
  <c r="AW34" i="34"/>
  <c r="AT28" i="34"/>
  <c r="AV22" i="34"/>
  <c r="AU6" i="34"/>
  <c r="AV37" i="34"/>
  <c r="AT26" i="34"/>
  <c r="AU14" i="34"/>
  <c r="AR14" i="34"/>
  <c r="AR15" i="34"/>
  <c r="AU43" i="34"/>
  <c r="AO15" i="34"/>
  <c r="AW23" i="34"/>
  <c r="AP15" i="34"/>
  <c r="AS22" i="34"/>
  <c r="AV26" i="34"/>
  <c r="AS23" i="34"/>
  <c r="AU13" i="34"/>
  <c r="AU50" i="34"/>
  <c r="AU28" i="34"/>
  <c r="AV40" i="34"/>
  <c r="AU2" i="34"/>
  <c r="AV24" i="34"/>
  <c r="AV18" i="34"/>
  <c r="AV49" i="34"/>
  <c r="AW40" i="34"/>
  <c r="AV23" i="34"/>
  <c r="AO16" i="34"/>
  <c r="AT49" i="34"/>
  <c r="AV28" i="34"/>
  <c r="AV39" i="34"/>
  <c r="AT40" i="34"/>
  <c r="AW21" i="34"/>
  <c r="AT16" i="34"/>
  <c r="AU20" i="34"/>
  <c r="AP16" i="34"/>
  <c r="AW26" i="34"/>
  <c r="AU10" i="34"/>
  <c r="AS28" i="34"/>
  <c r="AW25" i="34"/>
  <c r="AU47" i="34"/>
  <c r="AW33" i="34"/>
  <c r="AV19" i="34"/>
  <c r="AW9" i="34"/>
  <c r="AS46" i="34"/>
  <c r="AW22" i="34"/>
  <c r="AT12" i="34"/>
  <c r="AV20" i="34"/>
  <c r="AW27" i="34"/>
  <c r="AT21" i="34"/>
  <c r="AV32" i="34"/>
  <c r="AW47" i="34"/>
  <c r="AU9" i="34"/>
  <c r="AU21" i="34"/>
  <c r="AW37" i="34"/>
  <c r="AU33" i="34"/>
  <c r="AS39" i="34"/>
  <c r="AT48" i="34"/>
  <c r="AT47" i="34"/>
  <c r="AW36" i="34"/>
  <c r="AT31" i="34"/>
  <c r="AS14" i="34"/>
  <c r="AW16" i="34"/>
  <c r="AT17" i="34"/>
  <c r="AU49" i="34"/>
  <c r="AU5" i="34"/>
  <c r="AR16" i="34"/>
  <c r="AT25" i="34"/>
  <c r="AT50" i="34"/>
  <c r="AS20" i="34"/>
  <c r="AT27" i="34"/>
  <c r="AV33" i="34"/>
  <c r="AS25" i="34"/>
  <c r="AV48" i="34"/>
  <c r="AU8" i="34"/>
  <c r="AS17" i="34"/>
  <c r="AT46" i="34"/>
  <c r="AW7" i="34"/>
  <c r="AS45" i="34"/>
  <c r="AV25" i="34"/>
  <c r="AU23" i="34"/>
  <c r="AQ16" i="34"/>
  <c r="AU37" i="34"/>
  <c r="AR45" i="34"/>
  <c r="AV35" i="34"/>
  <c r="AU29" i="34"/>
  <c r="AT24" i="34"/>
  <c r="AS29" i="34"/>
  <c r="AW39" i="34"/>
  <c r="AU40" i="34"/>
  <c r="AS18" i="34"/>
  <c r="AO31" i="34"/>
  <c r="AW38" i="34"/>
  <c r="AV47" i="34"/>
  <c r="AV12" i="34"/>
  <c r="AV6" i="34"/>
  <c r="AV45" i="34"/>
  <c r="AU46" i="34"/>
  <c r="AU19" i="34"/>
  <c r="AS19" i="34"/>
  <c r="AU42" i="34"/>
  <c r="AU4" i="34"/>
  <c r="AS38" i="34"/>
  <c r="AR17" i="34"/>
  <c r="AS43" i="34"/>
  <c r="AQ17" i="34"/>
  <c r="AU12" i="34"/>
  <c r="AV8" i="34"/>
  <c r="AT43" i="34"/>
  <c r="AS16" i="34"/>
  <c r="AW5" i="34"/>
  <c r="AT34" i="34"/>
  <c r="AW41" i="34"/>
  <c r="AR46" i="34"/>
  <c r="AP17" i="34"/>
  <c r="AU32" i="34"/>
  <c r="AW32" i="34"/>
  <c r="AW12" i="34"/>
  <c r="AT22" i="34"/>
  <c r="AT23" i="34"/>
  <c r="AV10" i="34"/>
  <c r="AS24" i="34"/>
  <c r="AS34" i="34"/>
  <c r="AS32" i="34"/>
  <c r="AT29" i="34"/>
  <c r="AR30" i="34"/>
  <c r="AO17" i="34"/>
  <c r="AW3" i="34"/>
  <c r="AR24" i="34"/>
  <c r="AQ30" i="34"/>
  <c r="AO26" i="34"/>
  <c r="AR29" i="34"/>
  <c r="AR18" i="34"/>
  <c r="AT13" i="34"/>
  <c r="AO29" i="34"/>
  <c r="AR28" i="34"/>
  <c r="AQ37" i="34"/>
  <c r="AR36" i="34"/>
  <c r="AP18" i="34"/>
  <c r="AT51" i="34"/>
  <c r="AV43" i="34"/>
  <c r="AV38" i="34"/>
  <c r="AR34" i="34"/>
  <c r="AP51" i="34"/>
  <c r="AQ45" i="34"/>
  <c r="AP49" i="34"/>
  <c r="AQ18" i="34"/>
  <c r="AQ42" i="34"/>
  <c r="AQ26" i="34"/>
  <c r="AO43" i="34"/>
  <c r="AR26" i="34"/>
  <c r="AO18" i="34"/>
  <c r="AU3" i="34"/>
  <c r="AP26" i="34"/>
  <c r="AQ34" i="34"/>
  <c r="AQ40" i="34"/>
  <c r="AP38" i="34"/>
  <c r="AU35" i="34"/>
  <c r="AU11" i="34"/>
  <c r="AU31" i="34"/>
  <c r="AP30" i="34"/>
  <c r="AR50" i="34"/>
  <c r="AQ38" i="34"/>
  <c r="AQ35" i="34"/>
  <c r="AS49" i="34"/>
  <c r="AU48" i="34"/>
  <c r="AP24" i="34"/>
  <c r="AR25" i="34"/>
  <c r="AP34" i="34"/>
  <c r="AP46" i="34"/>
  <c r="AW18" i="34"/>
  <c r="AS50" i="34"/>
  <c r="AU17" i="34"/>
  <c r="AU7" i="34"/>
  <c r="AT30" i="34"/>
  <c r="AS27" i="34"/>
  <c r="AW8" i="34"/>
  <c r="AV27" i="34"/>
  <c r="AS31" i="34"/>
  <c r="AV30" i="34"/>
  <c r="AV13" i="34"/>
  <c r="AS48" i="34"/>
  <c r="AS44" i="34"/>
  <c r="AV50" i="34"/>
  <c r="AV41" i="34"/>
  <c r="AU39" i="34"/>
  <c r="AT32" i="34"/>
  <c r="AS47" i="34"/>
  <c r="AW30" i="34"/>
  <c r="AT35" i="34"/>
  <c r="AR35" i="34"/>
  <c r="AO23" i="34"/>
  <c r="AO46" i="34"/>
  <c r="AP35" i="34"/>
  <c r="AQ24" i="34"/>
  <c r="AO41" i="34"/>
  <c r="AR27" i="34"/>
  <c r="AO28" i="34"/>
  <c r="AQ47" i="34"/>
  <c r="AO44" i="34"/>
  <c r="AP45" i="34"/>
  <c r="AP44" i="34"/>
  <c r="AQ32" i="34"/>
  <c r="AQ41" i="34"/>
  <c r="AO51" i="34"/>
  <c r="AO47" i="34"/>
  <c r="AU24" i="34"/>
  <c r="AU27" i="34"/>
  <c r="AS35" i="34"/>
  <c r="AS15" i="34"/>
  <c r="AS33" i="34"/>
  <c r="AS37" i="34"/>
  <c r="AV42" i="34"/>
  <c r="AP29" i="34"/>
  <c r="AP27" i="34"/>
  <c r="AO32" i="34"/>
  <c r="AR47" i="34"/>
  <c r="AR20" i="34"/>
  <c r="AP37" i="34"/>
  <c r="AO38" i="34"/>
  <c r="AQ22" i="34"/>
  <c r="AR32" i="34"/>
  <c r="AQ27" i="34"/>
  <c r="AO40" i="34"/>
  <c r="AO30" i="34"/>
  <c r="AO22" i="34"/>
  <c r="AO48" i="34"/>
  <c r="AR42" i="34"/>
  <c r="AV15" i="34"/>
  <c r="AU18" i="34"/>
  <c r="AS41" i="34"/>
  <c r="AW50" i="34"/>
  <c r="AU34" i="34"/>
  <c r="AT33" i="34"/>
  <c r="AV46" i="34"/>
  <c r="AU26" i="34"/>
  <c r="AU51" i="34"/>
  <c r="AV21" i="34"/>
  <c r="AU22" i="34"/>
  <c r="AU38" i="34"/>
  <c r="AW28" i="34"/>
  <c r="AV36" i="34"/>
  <c r="AW42" i="34"/>
  <c r="AW31" i="34"/>
  <c r="AQ31" i="34"/>
  <c r="AR48" i="34"/>
  <c r="AP23" i="34"/>
  <c r="AR41" i="34"/>
  <c r="AP22" i="34"/>
  <c r="AQ43" i="34"/>
  <c r="AO21" i="34"/>
  <c r="AP48" i="34"/>
  <c r="AO39" i="34"/>
  <c r="AO36" i="34"/>
  <c r="AP25" i="34"/>
  <c r="AR37" i="34"/>
  <c r="AO27" i="34"/>
  <c r="AP47" i="34"/>
  <c r="AR31" i="34"/>
  <c r="AP40" i="34"/>
  <c r="AQ21" i="34"/>
  <c r="AW20" i="34"/>
  <c r="AS42" i="34"/>
  <c r="AQ25" i="34"/>
  <c r="AQ48" i="34"/>
  <c r="AQ50" i="34"/>
  <c r="AO49" i="34"/>
  <c r="AQ46" i="34"/>
  <c r="AR21" i="34"/>
  <c r="AR39" i="34"/>
  <c r="AO25" i="34"/>
  <c r="AP31" i="34"/>
  <c r="AP43" i="34"/>
  <c r="AP41" i="34"/>
  <c r="AP21" i="34"/>
  <c r="AO34" i="34"/>
  <c r="AP28" i="34"/>
  <c r="AO45" i="34"/>
  <c r="AP33" i="34"/>
  <c r="AR19" i="34"/>
  <c r="AV14" i="34"/>
  <c r="AW4" i="34"/>
  <c r="AS51" i="34"/>
  <c r="AU25" i="34"/>
  <c r="AW48" i="34"/>
  <c r="AW11" i="34"/>
  <c r="AS21" i="34"/>
  <c r="AW43" i="34"/>
  <c r="AS30" i="34"/>
  <c r="AT36" i="34"/>
  <c r="AV51" i="34"/>
  <c r="AV31" i="34"/>
  <c r="AT20" i="34"/>
  <c r="AW10" i="34"/>
  <c r="AU15" i="34"/>
  <c r="AO33" i="34"/>
  <c r="AO42" i="34"/>
  <c r="AR51" i="34"/>
  <c r="AQ49" i="34"/>
  <c r="AR40" i="34"/>
  <c r="AP32" i="34"/>
  <c r="AO37" i="34"/>
  <c r="AQ33" i="34"/>
  <c r="AQ29" i="34"/>
  <c r="AQ20" i="34"/>
  <c r="AR49" i="34"/>
  <c r="AQ51" i="34"/>
  <c r="AR44" i="34"/>
  <c r="AO20" i="34"/>
  <c r="AR23" i="34"/>
  <c r="AR38" i="34"/>
  <c r="AP19" i="34"/>
  <c r="AW29" i="34"/>
  <c r="AW44" i="34"/>
  <c r="AW45" i="34"/>
  <c r="AT14" i="34"/>
  <c r="AU45" i="34"/>
  <c r="AT19" i="34"/>
  <c r="AU44" i="34"/>
  <c r="AS26" i="34"/>
  <c r="AW35" i="34"/>
  <c r="AV34" i="34"/>
  <c r="AP50" i="34"/>
  <c r="AR22" i="34"/>
  <c r="AP42" i="34"/>
  <c r="AR33" i="34"/>
  <c r="AQ39" i="34"/>
  <c r="AR43" i="34"/>
  <c r="AO50" i="34"/>
  <c r="AQ28" i="34"/>
  <c r="AP36" i="34"/>
  <c r="AQ23" i="34"/>
  <c r="AQ36" i="34"/>
  <c r="AO35" i="34"/>
  <c r="AP39" i="34"/>
  <c r="AQ44" i="34"/>
  <c r="AO24" i="34"/>
  <c r="AP20" i="34"/>
  <c r="AO19" i="34"/>
  <c r="AQ19" i="34"/>
  <c r="AW17" i="34"/>
  <c r="AV16" i="34"/>
  <c r="A131" i="34"/>
  <c r="C130" i="34"/>
  <c r="AY21" i="34" l="1"/>
  <c r="BB21" i="34" s="1"/>
  <c r="E24" i="37" s="1"/>
  <c r="AY26" i="34"/>
  <c r="AZ26" i="34" s="1"/>
  <c r="C29" i="37" s="1"/>
  <c r="AY37" i="34"/>
  <c r="BB37" i="34" s="1"/>
  <c r="E58" i="37" s="1"/>
  <c r="AY32" i="34"/>
  <c r="BE32" i="34" s="1"/>
  <c r="H53" i="37" s="1"/>
  <c r="AY17" i="34"/>
  <c r="BD17" i="34" s="1"/>
  <c r="G20" i="37" s="1"/>
  <c r="AY28" i="34"/>
  <c r="BC28" i="34" s="1"/>
  <c r="F49" i="37" s="1"/>
  <c r="AY52" i="34"/>
  <c r="BC52" i="34" s="1"/>
  <c r="AY18" i="34"/>
  <c r="B21" i="37" s="1"/>
  <c r="AY8" i="34"/>
  <c r="BC8" i="34" s="1"/>
  <c r="F11" i="37" s="1"/>
  <c r="AY54" i="34"/>
  <c r="BC54" i="34" s="1"/>
  <c r="AY12" i="34"/>
  <c r="BF12" i="34" s="1"/>
  <c r="I15" i="37" s="1"/>
  <c r="AY48" i="34"/>
  <c r="BF48" i="34" s="1"/>
  <c r="I69" i="37" s="1"/>
  <c r="AY24" i="34"/>
  <c r="BE24" i="34" s="1"/>
  <c r="H27" i="37" s="1"/>
  <c r="AY2" i="34"/>
  <c r="AZ2" i="34" s="1"/>
  <c r="C5" i="37" s="1"/>
  <c r="AY47" i="34"/>
  <c r="BG47" i="34" s="1"/>
  <c r="J68" i="37" s="1"/>
  <c r="AY7" i="34"/>
  <c r="BE7" i="34" s="1"/>
  <c r="H10" i="37" s="1"/>
  <c r="AY11" i="34"/>
  <c r="BB11" i="34" s="1"/>
  <c r="E14" i="37" s="1"/>
  <c r="AY13" i="34"/>
  <c r="BF13" i="34" s="1"/>
  <c r="I16" i="37" s="1"/>
  <c r="AY25" i="34"/>
  <c r="BE25" i="34" s="1"/>
  <c r="H28" i="37" s="1"/>
  <c r="AY46" i="34"/>
  <c r="AZ46" i="34" s="1"/>
  <c r="C67" i="37" s="1"/>
  <c r="AY38" i="34"/>
  <c r="B59" i="37" s="1"/>
  <c r="AY4" i="34"/>
  <c r="BA4" i="34" s="1"/>
  <c r="D7" i="37" s="1"/>
  <c r="AY16" i="34"/>
  <c r="BF16" i="34" s="1"/>
  <c r="I19" i="37" s="1"/>
  <c r="AY41" i="34"/>
  <c r="BG41" i="34" s="1"/>
  <c r="J62" i="37" s="1"/>
  <c r="AY34" i="34"/>
  <c r="BB34" i="34" s="1"/>
  <c r="E55" i="37" s="1"/>
  <c r="AY42" i="34"/>
  <c r="BB42" i="34" s="1"/>
  <c r="E63" i="37" s="1"/>
  <c r="AY29" i="34"/>
  <c r="BA29" i="34" s="1"/>
  <c r="D50" i="37" s="1"/>
  <c r="AY56" i="34"/>
  <c r="BE56" i="34" s="1"/>
  <c r="AY22" i="34"/>
  <c r="BB22" i="34" s="1"/>
  <c r="E25" i="37" s="1"/>
  <c r="AY45" i="34"/>
  <c r="BE45" i="34" s="1"/>
  <c r="H66" i="37" s="1"/>
  <c r="AY35" i="34"/>
  <c r="BA35" i="34" s="1"/>
  <c r="D56" i="37" s="1"/>
  <c r="AY50" i="34"/>
  <c r="BC50" i="34" s="1"/>
  <c r="F71" i="37" s="1"/>
  <c r="AY53" i="34"/>
  <c r="BB53" i="34" s="1"/>
  <c r="AY23" i="34"/>
  <c r="BF23" i="34" s="1"/>
  <c r="I26" i="37" s="1"/>
  <c r="AY40" i="34"/>
  <c r="BD40" i="34" s="1"/>
  <c r="G61" i="37" s="1"/>
  <c r="AY15" i="34"/>
  <c r="BD15" i="34" s="1"/>
  <c r="G18" i="37" s="1"/>
  <c r="AY3" i="34"/>
  <c r="BE3" i="34" s="1"/>
  <c r="H6" i="37" s="1"/>
  <c r="AY5" i="34"/>
  <c r="B8" i="37" s="1"/>
  <c r="AY10" i="34"/>
  <c r="AZ10" i="34" s="1"/>
  <c r="C13" i="37" s="1"/>
  <c r="AY36" i="34"/>
  <c r="BF36" i="34" s="1"/>
  <c r="I57" i="37" s="1"/>
  <c r="AY51" i="34"/>
  <c r="BE51" i="34" s="1"/>
  <c r="H72" i="37" s="1"/>
  <c r="AY30" i="34"/>
  <c r="BD30" i="34" s="1"/>
  <c r="G51" i="37" s="1"/>
  <c r="AY43" i="34"/>
  <c r="BC43" i="34" s="1"/>
  <c r="F64" i="37" s="1"/>
  <c r="AY6" i="34"/>
  <c r="BG6" i="34" s="1"/>
  <c r="J9" i="37" s="1"/>
  <c r="AY33" i="34"/>
  <c r="BB33" i="34" s="1"/>
  <c r="E54" i="37" s="1"/>
  <c r="AY39" i="34"/>
  <c r="BC39" i="34" s="1"/>
  <c r="F60" i="37" s="1"/>
  <c r="AY14" i="34"/>
  <c r="BG14" i="34" s="1"/>
  <c r="J17" i="37" s="1"/>
  <c r="AY9" i="34"/>
  <c r="BG9" i="34" s="1"/>
  <c r="J12" i="37" s="1"/>
  <c r="AY55" i="34"/>
  <c r="BB55" i="34" s="1"/>
  <c r="AY27" i="34"/>
  <c r="BD27" i="34" s="1"/>
  <c r="G48" i="37" s="1"/>
  <c r="AY49" i="34"/>
  <c r="BD49" i="34" s="1"/>
  <c r="G70" i="37" s="1"/>
  <c r="AY31" i="34"/>
  <c r="BB31" i="34" s="1"/>
  <c r="E52" i="37" s="1"/>
  <c r="AY19" i="34"/>
  <c r="BE19" i="34" s="1"/>
  <c r="H22" i="37" s="1"/>
  <c r="AY57" i="34"/>
  <c r="BG57" i="34" s="1"/>
  <c r="AY20" i="34"/>
  <c r="BG20" i="34" s="1"/>
  <c r="J23" i="37" s="1"/>
  <c r="AY44" i="34"/>
  <c r="BF44" i="34" s="1"/>
  <c r="I65" i="37" s="1"/>
  <c r="C131" i="34"/>
  <c r="A132" i="34"/>
  <c r="N14" i="34" s="1"/>
  <c r="BF22" i="34" l="1"/>
  <c r="I25" i="37" s="1"/>
  <c r="AZ24" i="34"/>
  <c r="C27" i="37" s="1"/>
  <c r="BB38" i="34"/>
  <c r="E59" i="37" s="1"/>
  <c r="B6" i="37"/>
  <c r="BB24" i="34"/>
  <c r="E27" i="37" s="1"/>
  <c r="BF24" i="34"/>
  <c r="I27" i="37" s="1"/>
  <c r="BE26" i="34"/>
  <c r="H29" i="37" s="1"/>
  <c r="BF2" i="34"/>
  <c r="I5" i="37" s="1"/>
  <c r="BF45" i="34"/>
  <c r="I66" i="37" s="1"/>
  <c r="BF21" i="34"/>
  <c r="I24" i="37" s="1"/>
  <c r="AZ11" i="34"/>
  <c r="C14" i="37" s="1"/>
  <c r="BE52" i="34"/>
  <c r="BD2" i="34"/>
  <c r="G5" i="37" s="1"/>
  <c r="BG21" i="34"/>
  <c r="J24" i="37" s="1"/>
  <c r="BE5" i="34"/>
  <c r="H8" i="37" s="1"/>
  <c r="BC22" i="34"/>
  <c r="F25" i="37" s="1"/>
  <c r="BB5" i="34"/>
  <c r="E8" i="37" s="1"/>
  <c r="BD51" i="34"/>
  <c r="G72" i="37" s="1"/>
  <c r="BD24" i="34"/>
  <c r="G27" i="37" s="1"/>
  <c r="AZ51" i="34"/>
  <c r="C72" i="37" s="1"/>
  <c r="BG3" i="34"/>
  <c r="J6" i="37" s="1"/>
  <c r="BG22" i="34"/>
  <c r="J25" i="37" s="1"/>
  <c r="BA24" i="34"/>
  <c r="D27" i="37" s="1"/>
  <c r="BB17" i="34"/>
  <c r="E20" i="37" s="1"/>
  <c r="BA8" i="34"/>
  <c r="D11" i="37" s="1"/>
  <c r="BA17" i="34"/>
  <c r="D20" i="37" s="1"/>
  <c r="BC51" i="34"/>
  <c r="F72" i="37" s="1"/>
  <c r="BE22" i="34"/>
  <c r="H25" i="37" s="1"/>
  <c r="BC24" i="34"/>
  <c r="F27" i="37" s="1"/>
  <c r="B20" i="37"/>
  <c r="BE8" i="34"/>
  <c r="H11" i="37" s="1"/>
  <c r="AZ17" i="34"/>
  <c r="C20" i="37" s="1"/>
  <c r="AZ33" i="34"/>
  <c r="C54" i="37" s="1"/>
  <c r="AZ3" i="34"/>
  <c r="C6" i="37" s="1"/>
  <c r="B25" i="37"/>
  <c r="BG24" i="34"/>
  <c r="J27" i="37" s="1"/>
  <c r="BG17" i="34"/>
  <c r="J20" i="37" s="1"/>
  <c r="B55" i="37"/>
  <c r="BD21" i="34"/>
  <c r="G24" i="37" s="1"/>
  <c r="BD22" i="34"/>
  <c r="G25" i="37" s="1"/>
  <c r="BE17" i="34"/>
  <c r="H20" i="37" s="1"/>
  <c r="BC33" i="34"/>
  <c r="F54" i="37" s="1"/>
  <c r="BB3" i="34"/>
  <c r="E6" i="37" s="1"/>
  <c r="B27" i="37"/>
  <c r="BC17" i="34"/>
  <c r="F20" i="37" s="1"/>
  <c r="BG11" i="34"/>
  <c r="J14" i="37" s="1"/>
  <c r="BB51" i="34"/>
  <c r="E72" i="37" s="1"/>
  <c r="BD3" i="34"/>
  <c r="G6" i="37" s="1"/>
  <c r="AZ22" i="34"/>
  <c r="C25" i="37" s="1"/>
  <c r="BF17" i="34"/>
  <c r="I20" i="37" s="1"/>
  <c r="BC11" i="34"/>
  <c r="F14" i="37" s="1"/>
  <c r="B24" i="37"/>
  <c r="AZ52" i="34"/>
  <c r="AZ35" i="34"/>
  <c r="C56" i="37" s="1"/>
  <c r="BD43" i="34"/>
  <c r="G64" i="37" s="1"/>
  <c r="BE43" i="34"/>
  <c r="H64" i="37" s="1"/>
  <c r="BB29" i="34"/>
  <c r="E50" i="37" s="1"/>
  <c r="BE37" i="34"/>
  <c r="H58" i="37" s="1"/>
  <c r="BF33" i="34"/>
  <c r="I54" i="37" s="1"/>
  <c r="BE33" i="34"/>
  <c r="H54" i="37" s="1"/>
  <c r="BG33" i="34"/>
  <c r="J54" i="37" s="1"/>
  <c r="BD33" i="34"/>
  <c r="G54" i="37" s="1"/>
  <c r="BA51" i="34"/>
  <c r="D72" i="37" s="1"/>
  <c r="BF3" i="34"/>
  <c r="I6" i="37" s="1"/>
  <c r="BA3" i="34"/>
  <c r="D6" i="37" s="1"/>
  <c r="BA22" i="34"/>
  <c r="D25" i="37" s="1"/>
  <c r="BA53" i="34"/>
  <c r="BC29" i="34"/>
  <c r="F50" i="37" s="1"/>
  <c r="BG25" i="34"/>
  <c r="J28" i="37" s="1"/>
  <c r="BF30" i="34"/>
  <c r="I51" i="37" s="1"/>
  <c r="B26" i="37"/>
  <c r="BC30" i="34"/>
  <c r="F51" i="37" s="1"/>
  <c r="BD5" i="34"/>
  <c r="G8" i="37" s="1"/>
  <c r="B5" i="37"/>
  <c r="BA54" i="34"/>
  <c r="BA26" i="34"/>
  <c r="D29" i="37" s="1"/>
  <c r="BG5" i="34"/>
  <c r="J8" i="37" s="1"/>
  <c r="BB2" i="34"/>
  <c r="E5" i="37" s="1"/>
  <c r="BA43" i="34"/>
  <c r="D64" i="37" s="1"/>
  <c r="BE40" i="34"/>
  <c r="H61" i="37" s="1"/>
  <c r="B15" i="37"/>
  <c r="B64" i="37"/>
  <c r="BC37" i="34"/>
  <c r="F58" i="37" s="1"/>
  <c r="BD29" i="34"/>
  <c r="G50" i="37" s="1"/>
  <c r="BF40" i="34"/>
  <c r="I61" i="37" s="1"/>
  <c r="BC12" i="34"/>
  <c r="F15" i="37" s="1"/>
  <c r="BB43" i="34"/>
  <c r="E64" i="37" s="1"/>
  <c r="BG43" i="34"/>
  <c r="J64" i="37" s="1"/>
  <c r="B58" i="37"/>
  <c r="BA37" i="34"/>
  <c r="D58" i="37" s="1"/>
  <c r="BF29" i="34"/>
  <c r="I50" i="37" s="1"/>
  <c r="B28" i="37"/>
  <c r="BD12" i="34"/>
  <c r="G15" i="37" s="1"/>
  <c r="BG32" i="34"/>
  <c r="J53" i="37" s="1"/>
  <c r="BF52" i="34"/>
  <c r="B56" i="37"/>
  <c r="B50" i="37"/>
  <c r="BC40" i="34"/>
  <c r="F61" i="37" s="1"/>
  <c r="BE49" i="34"/>
  <c r="H70" i="37" s="1"/>
  <c r="BB35" i="34"/>
  <c r="E56" i="37" s="1"/>
  <c r="BA10" i="34"/>
  <c r="D13" i="37" s="1"/>
  <c r="BF43" i="34"/>
  <c r="I64" i="37" s="1"/>
  <c r="BG37" i="34"/>
  <c r="J58" i="37" s="1"/>
  <c r="BF37" i="34"/>
  <c r="I58" i="37" s="1"/>
  <c r="BG29" i="34"/>
  <c r="J50" i="37" s="1"/>
  <c r="AZ29" i="34"/>
  <c r="C50" i="37" s="1"/>
  <c r="B61" i="37"/>
  <c r="BD47" i="34"/>
  <c r="G68" i="37" s="1"/>
  <c r="BF25" i="34"/>
  <c r="I28" i="37" s="1"/>
  <c r="BA12" i="34"/>
  <c r="D15" i="37" s="1"/>
  <c r="BA33" i="34"/>
  <c r="D54" i="37" s="1"/>
  <c r="B54" i="37"/>
  <c r="BF51" i="34"/>
  <c r="I72" i="37" s="1"/>
  <c r="BG10" i="34"/>
  <c r="J13" i="37" s="1"/>
  <c r="AZ43" i="34"/>
  <c r="C64" i="37" s="1"/>
  <c r="BC3" i="34"/>
  <c r="F6" i="37" s="1"/>
  <c r="AZ37" i="34"/>
  <c r="C58" i="37" s="1"/>
  <c r="BD37" i="34"/>
  <c r="G58" i="37" s="1"/>
  <c r="BE29" i="34"/>
  <c r="H50" i="37" s="1"/>
  <c r="AZ40" i="34"/>
  <c r="C61" i="37" s="1"/>
  <c r="BB40" i="34"/>
  <c r="E61" i="37" s="1"/>
  <c r="BG49" i="34"/>
  <c r="J70" i="37" s="1"/>
  <c r="BC25" i="34"/>
  <c r="F28" i="37" s="1"/>
  <c r="BB12" i="34"/>
  <c r="E15" i="37" s="1"/>
  <c r="AZ12" i="34"/>
  <c r="C15" i="37" s="1"/>
  <c r="AZ49" i="34"/>
  <c r="C70" i="37" s="1"/>
  <c r="BB15" i="34"/>
  <c r="E18" i="37" s="1"/>
  <c r="BA27" i="34"/>
  <c r="D48" i="37" s="1"/>
  <c r="BC5" i="34"/>
  <c r="F8" i="37" s="1"/>
  <c r="BF5" i="34"/>
  <c r="I8" i="37" s="1"/>
  <c r="BC2" i="34"/>
  <c r="F5" i="37" s="1"/>
  <c r="BA2" i="34"/>
  <c r="D5" i="37" s="1"/>
  <c r="BG45" i="34"/>
  <c r="J66" i="37" s="1"/>
  <c r="BF42" i="34"/>
  <c r="I63" i="37" s="1"/>
  <c r="BD45" i="34"/>
  <c r="G66" i="37" s="1"/>
  <c r="AZ42" i="34"/>
  <c r="C63" i="37" s="1"/>
  <c r="AZ27" i="34"/>
  <c r="C48" i="37" s="1"/>
  <c r="BA5" i="34"/>
  <c r="D8" i="37" s="1"/>
  <c r="AZ5" i="34"/>
  <c r="C8" i="37" s="1"/>
  <c r="BE2" i="34"/>
  <c r="H5" i="37" s="1"/>
  <c r="BG2" i="34"/>
  <c r="J5" i="37" s="1"/>
  <c r="B66" i="37"/>
  <c r="B49" i="37"/>
  <c r="BC49" i="34"/>
  <c r="F70" i="37" s="1"/>
  <c r="BA19" i="34"/>
  <c r="D22" i="37" s="1"/>
  <c r="B70" i="37"/>
  <c r="BC6" i="34"/>
  <c r="F9" i="37" s="1"/>
  <c r="AZ48" i="34"/>
  <c r="C69" i="37" s="1"/>
  <c r="BF6" i="34"/>
  <c r="I9" i="37" s="1"/>
  <c r="BD48" i="34"/>
  <c r="G69" i="37" s="1"/>
  <c r="BD32" i="34"/>
  <c r="G53" i="37" s="1"/>
  <c r="BA56" i="34"/>
  <c r="BF31" i="34"/>
  <c r="I52" i="37" s="1"/>
  <c r="BB56" i="34"/>
  <c r="BA15" i="34"/>
  <c r="D18" i="37" s="1"/>
  <c r="BD31" i="34"/>
  <c r="G52" i="37" s="1"/>
  <c r="BF46" i="34"/>
  <c r="I67" i="37" s="1"/>
  <c r="BD6" i="34"/>
  <c r="G9" i="37" s="1"/>
  <c r="AZ6" i="34"/>
  <c r="C9" i="37" s="1"/>
  <c r="BD56" i="34"/>
  <c r="BF56" i="34"/>
  <c r="BG48" i="34"/>
  <c r="J69" i="37" s="1"/>
  <c r="BE48" i="34"/>
  <c r="H69" i="37" s="1"/>
  <c r="AZ15" i="34"/>
  <c r="C18" i="37" s="1"/>
  <c r="BC15" i="34"/>
  <c r="F18" i="37" s="1"/>
  <c r="BA32" i="34"/>
  <c r="D53" i="37" s="1"/>
  <c r="BC32" i="34"/>
  <c r="F53" i="37" s="1"/>
  <c r="AZ31" i="34"/>
  <c r="C52" i="37" s="1"/>
  <c r="BC31" i="34"/>
  <c r="F52" i="37" s="1"/>
  <c r="BG46" i="34"/>
  <c r="J67" i="37" s="1"/>
  <c r="BA46" i="34"/>
  <c r="D67" i="37" s="1"/>
  <c r="BE6" i="34"/>
  <c r="H9" i="37" s="1"/>
  <c r="BB6" i="34"/>
  <c r="E9" i="37" s="1"/>
  <c r="AZ56" i="34"/>
  <c r="BG56" i="34"/>
  <c r="BA48" i="34"/>
  <c r="D69" i="37" s="1"/>
  <c r="BB48" i="34"/>
  <c r="E69" i="37" s="1"/>
  <c r="BE15" i="34"/>
  <c r="H18" i="37" s="1"/>
  <c r="BG15" i="34"/>
  <c r="J18" i="37" s="1"/>
  <c r="BB32" i="34"/>
  <c r="E53" i="37" s="1"/>
  <c r="BF32" i="34"/>
  <c r="I53" i="37" s="1"/>
  <c r="B52" i="37"/>
  <c r="BC46" i="34"/>
  <c r="F67" i="37" s="1"/>
  <c r="BB46" i="34"/>
  <c r="E67" i="37" s="1"/>
  <c r="B9" i="37"/>
  <c r="BA6" i="34"/>
  <c r="D9" i="37" s="1"/>
  <c r="BC56" i="34"/>
  <c r="B69" i="37"/>
  <c r="BC48" i="34"/>
  <c r="F69" i="37" s="1"/>
  <c r="BF15" i="34"/>
  <c r="I18" i="37" s="1"/>
  <c r="B18" i="37"/>
  <c r="AZ32" i="34"/>
  <c r="C53" i="37" s="1"/>
  <c r="B53" i="37"/>
  <c r="BA31" i="34"/>
  <c r="D52" i="37" s="1"/>
  <c r="B67" i="37"/>
  <c r="BD46" i="34"/>
  <c r="G67" i="37" s="1"/>
  <c r="BD19" i="34"/>
  <c r="G22" i="37" s="1"/>
  <c r="N11" i="34"/>
  <c r="BE36" i="34"/>
  <c r="H57" i="37" s="1"/>
  <c r="B10" i="37"/>
  <c r="BB44" i="34"/>
  <c r="E65" i="37" s="1"/>
  <c r="BD50" i="34"/>
  <c r="G71" i="37" s="1"/>
  <c r="BF35" i="34"/>
  <c r="I56" i="37" s="1"/>
  <c r="BF10" i="34"/>
  <c r="I13" i="37" s="1"/>
  <c r="BB47" i="34"/>
  <c r="E68" i="37" s="1"/>
  <c r="BC35" i="34"/>
  <c r="F56" i="37" s="1"/>
  <c r="BC10" i="34"/>
  <c r="F13" i="37" s="1"/>
  <c r="BC20" i="34"/>
  <c r="F23" i="37" s="1"/>
  <c r="B68" i="37"/>
  <c r="BG52" i="34"/>
  <c r="BD35" i="34"/>
  <c r="G56" i="37" s="1"/>
  <c r="B13" i="37"/>
  <c r="BB10" i="34"/>
  <c r="E13" i="37" s="1"/>
  <c r="BE20" i="34"/>
  <c r="H23" i="37" s="1"/>
  <c r="BD52" i="34"/>
  <c r="BG35" i="34"/>
  <c r="J56" i="37" s="1"/>
  <c r="BE10" i="34"/>
  <c r="H13" i="37" s="1"/>
  <c r="B23" i="37"/>
  <c r="AZ14" i="34"/>
  <c r="C17" i="37" s="1"/>
  <c r="BG16" i="34"/>
  <c r="J19" i="37" s="1"/>
  <c r="BE35" i="34"/>
  <c r="H56" i="37" s="1"/>
  <c r="BD10" i="34"/>
  <c r="G13" i="37" s="1"/>
  <c r="BA14" i="34"/>
  <c r="D17" i="37" s="1"/>
  <c r="BA16" i="34"/>
  <c r="D19" i="37" s="1"/>
  <c r="BA52" i="34"/>
  <c r="BB52" i="34"/>
  <c r="BF14" i="34"/>
  <c r="I17" i="37" s="1"/>
  <c r="B19" i="37"/>
  <c r="AZ16" i="34"/>
  <c r="C19" i="37" s="1"/>
  <c r="BF41" i="34"/>
  <c r="I62" i="37" s="1"/>
  <c r="BD7" i="34"/>
  <c r="G10" i="37" s="1"/>
  <c r="BC44" i="34"/>
  <c r="F65" i="37" s="1"/>
  <c r="BF18" i="34"/>
  <c r="I21" i="37" s="1"/>
  <c r="AZ50" i="34"/>
  <c r="C71" i="37" s="1"/>
  <c r="BD41" i="34"/>
  <c r="G62" i="37" s="1"/>
  <c r="B57" i="37"/>
  <c r="BA7" i="34"/>
  <c r="D10" i="37" s="1"/>
  <c r="BA44" i="34"/>
  <c r="D65" i="37" s="1"/>
  <c r="BG18" i="34"/>
  <c r="J21" i="37" s="1"/>
  <c r="BG50" i="34"/>
  <c r="J71" i="37" s="1"/>
  <c r="BC41" i="34"/>
  <c r="F62" i="37" s="1"/>
  <c r="BB18" i="34"/>
  <c r="E21" i="37" s="1"/>
  <c r="BC36" i="34"/>
  <c r="F57" i="37" s="1"/>
  <c r="BG7" i="34"/>
  <c r="J10" i="37" s="1"/>
  <c r="B65" i="37"/>
  <c r="BA18" i="34"/>
  <c r="D21" i="37" s="1"/>
  <c r="BF50" i="34"/>
  <c r="I71" i="37" s="1"/>
  <c r="BA41" i="34"/>
  <c r="D62" i="37" s="1"/>
  <c r="BG36" i="34"/>
  <c r="J57" i="37" s="1"/>
  <c r="BF7" i="34"/>
  <c r="I10" i="37" s="1"/>
  <c r="BG44" i="34"/>
  <c r="J65" i="37" s="1"/>
  <c r="BC18" i="34"/>
  <c r="F21" i="37" s="1"/>
  <c r="B71" i="37"/>
  <c r="BE50" i="34"/>
  <c r="H71" i="37" s="1"/>
  <c r="AZ41" i="34"/>
  <c r="C62" i="37" s="1"/>
  <c r="BA36" i="34"/>
  <c r="D57" i="37" s="1"/>
  <c r="BD36" i="34"/>
  <c r="G57" i="37" s="1"/>
  <c r="AZ7" i="34"/>
  <c r="C10" i="37" s="1"/>
  <c r="BB7" i="34"/>
  <c r="E10" i="37" s="1"/>
  <c r="BE44" i="34"/>
  <c r="H65" i="37" s="1"/>
  <c r="AZ44" i="34"/>
  <c r="C65" i="37" s="1"/>
  <c r="AZ18" i="34"/>
  <c r="C21" i="37" s="1"/>
  <c r="BB50" i="34"/>
  <c r="E71" i="37" s="1"/>
  <c r="BB41" i="34"/>
  <c r="E62" i="37" s="1"/>
  <c r="BD9" i="34"/>
  <c r="G12" i="37" s="1"/>
  <c r="BB36" i="34"/>
  <c r="E57" i="37" s="1"/>
  <c r="AZ36" i="34"/>
  <c r="C57" i="37" s="1"/>
  <c r="BC7" i="34"/>
  <c r="F10" i="37" s="1"/>
  <c r="BD44" i="34"/>
  <c r="G65" i="37" s="1"/>
  <c r="BD18" i="34"/>
  <c r="G21" i="37" s="1"/>
  <c r="BE18" i="34"/>
  <c r="H21" i="37" s="1"/>
  <c r="BA50" i="34"/>
  <c r="D71" i="37" s="1"/>
  <c r="B62" i="37"/>
  <c r="BE9" i="34"/>
  <c r="H12" i="37" s="1"/>
  <c r="BE41" i="34"/>
  <c r="H62" i="37" s="1"/>
  <c r="B12" i="37"/>
  <c r="M12" i="34"/>
  <c r="N12" i="34"/>
  <c r="L12" i="34"/>
  <c r="K12" i="34"/>
  <c r="M13" i="34"/>
  <c r="L13" i="34"/>
  <c r="N13" i="34"/>
  <c r="K13" i="34"/>
  <c r="L14" i="34"/>
  <c r="M14" i="34"/>
  <c r="M15" i="34"/>
  <c r="K14" i="34"/>
  <c r="N16" i="34"/>
  <c r="N15" i="34"/>
  <c r="L15" i="34"/>
  <c r="K15" i="34"/>
  <c r="K35" i="34"/>
  <c r="M23" i="34"/>
  <c r="L16" i="34"/>
  <c r="L47" i="34"/>
  <c r="L50" i="34"/>
  <c r="N27" i="34"/>
  <c r="M16" i="34"/>
  <c r="K16" i="34"/>
  <c r="BA45" i="34"/>
  <c r="D66" i="37" s="1"/>
  <c r="B14" i="37"/>
  <c r="BA20" i="34"/>
  <c r="D23" i="37" s="1"/>
  <c r="BA55" i="34"/>
  <c r="BB4" i="34"/>
  <c r="E7" i="37" s="1"/>
  <c r="BG38" i="34"/>
  <c r="J59" i="37" s="1"/>
  <c r="AZ21" i="34"/>
  <c r="C24" i="37" s="1"/>
  <c r="BC53" i="34"/>
  <c r="BD20" i="34"/>
  <c r="G23" i="37" s="1"/>
  <c r="BG8" i="34"/>
  <c r="J11" i="37" s="1"/>
  <c r="BE14" i="34"/>
  <c r="H17" i="37" s="1"/>
  <c r="BA47" i="34"/>
  <c r="D68" i="37" s="1"/>
  <c r="BC16" i="34"/>
  <c r="F19" i="37" s="1"/>
  <c r="BA21" i="34"/>
  <c r="D24" i="37" s="1"/>
  <c r="BA28" i="34"/>
  <c r="D49" i="37" s="1"/>
  <c r="AZ53" i="34"/>
  <c r="BA34" i="34"/>
  <c r="D55" i="37" s="1"/>
  <c r="BF20" i="34"/>
  <c r="I23" i="37" s="1"/>
  <c r="BD14" i="34"/>
  <c r="G17" i="37" s="1"/>
  <c r="AZ47" i="34"/>
  <c r="C68" i="37" s="1"/>
  <c r="BE16" i="34"/>
  <c r="H19" i="37" s="1"/>
  <c r="BE21" i="34"/>
  <c r="H24" i="37" s="1"/>
  <c r="AZ45" i="34"/>
  <c r="C66" i="37" s="1"/>
  <c r="BD34" i="34"/>
  <c r="G55" i="37" s="1"/>
  <c r="AZ20" i="34"/>
  <c r="C23" i="37" s="1"/>
  <c r="B17" i="37"/>
  <c r="BE47" i="34"/>
  <c r="H68" i="37" s="1"/>
  <c r="BB16" i="34"/>
  <c r="E19" i="37" s="1"/>
  <c r="BC21" i="34"/>
  <c r="F24" i="37" s="1"/>
  <c r="BE53" i="34"/>
  <c r="BB20" i="34"/>
  <c r="E23" i="37" s="1"/>
  <c r="BG31" i="34"/>
  <c r="J52" i="37" s="1"/>
  <c r="BA49" i="34"/>
  <c r="D70" i="37" s="1"/>
  <c r="BB14" i="34"/>
  <c r="E17" i="37" s="1"/>
  <c r="BC47" i="34"/>
  <c r="F68" i="37" s="1"/>
  <c r="BF38" i="34"/>
  <c r="I59" i="37" s="1"/>
  <c r="BD16" i="34"/>
  <c r="G19" i="37" s="1"/>
  <c r="BE46" i="34"/>
  <c r="H67" i="37" s="1"/>
  <c r="BA25" i="34"/>
  <c r="D28" i="37" s="1"/>
  <c r="BF19" i="34"/>
  <c r="I22" i="37" s="1"/>
  <c r="BE31" i="34"/>
  <c r="H52" i="37" s="1"/>
  <c r="BC14" i="34"/>
  <c r="F17" i="37" s="1"/>
  <c r="BF47" i="34"/>
  <c r="I68" i="37" s="1"/>
  <c r="AZ9" i="34"/>
  <c r="C12" i="37" s="1"/>
  <c r="B48" i="37"/>
  <c r="BE27" i="34"/>
  <c r="H48" i="37" s="1"/>
  <c r="BG30" i="34"/>
  <c r="J51" i="37" s="1"/>
  <c r="BE42" i="34"/>
  <c r="H63" i="37" s="1"/>
  <c r="BF54" i="34"/>
  <c r="BD26" i="34"/>
  <c r="G29" i="37" s="1"/>
  <c r="BE13" i="34"/>
  <c r="H16" i="37" s="1"/>
  <c r="BF27" i="34"/>
  <c r="I48" i="37" s="1"/>
  <c r="B51" i="37"/>
  <c r="B72" i="37"/>
  <c r="BA40" i="34"/>
  <c r="D61" i="37" s="1"/>
  <c r="BG40" i="34"/>
  <c r="J61" i="37" s="1"/>
  <c r="BA23" i="34"/>
  <c r="D26" i="37" s="1"/>
  <c r="BF53" i="34"/>
  <c r="BB45" i="34"/>
  <c r="E66" i="37" s="1"/>
  <c r="BE34" i="34"/>
  <c r="H55" i="37" s="1"/>
  <c r="BF11" i="34"/>
  <c r="I14" i="37" s="1"/>
  <c r="BD42" i="34"/>
  <c r="G63" i="37" s="1"/>
  <c r="BB54" i="34"/>
  <c r="BF49" i="34"/>
  <c r="I70" i="37" s="1"/>
  <c r="BF8" i="34"/>
  <c r="I11" i="37" s="1"/>
  <c r="BF26" i="34"/>
  <c r="I29" i="37" s="1"/>
  <c r="BC55" i="34"/>
  <c r="BG4" i="34"/>
  <c r="J7" i="37" s="1"/>
  <c r="AZ25" i="34"/>
  <c r="C28" i="37" s="1"/>
  <c r="BE12" i="34"/>
  <c r="H15" i="37" s="1"/>
  <c r="BD13" i="34"/>
  <c r="G16" i="37" s="1"/>
  <c r="BA13" i="34"/>
  <c r="D16" i="37" s="1"/>
  <c r="BC27" i="34"/>
  <c r="F48" i="37" s="1"/>
  <c r="BE30" i="34"/>
  <c r="H51" i="37" s="1"/>
  <c r="BG51" i="34"/>
  <c r="J72" i="37" s="1"/>
  <c r="BD23" i="34"/>
  <c r="G26" i="37" s="1"/>
  <c r="BC23" i="34"/>
  <c r="F26" i="37" s="1"/>
  <c r="BG53" i="34"/>
  <c r="BG34" i="34"/>
  <c r="J55" i="37" s="1"/>
  <c r="BE11" i="34"/>
  <c r="H14" i="37" s="1"/>
  <c r="B63" i="37"/>
  <c r="AZ54" i="34"/>
  <c r="BB49" i="34"/>
  <c r="E70" i="37" s="1"/>
  <c r="BB8" i="34"/>
  <c r="E11" i="37" s="1"/>
  <c r="BG26" i="34"/>
  <c r="J29" i="37" s="1"/>
  <c r="AZ55" i="34"/>
  <c r="B7" i="37"/>
  <c r="BB25" i="34"/>
  <c r="E28" i="37" s="1"/>
  <c r="BG12" i="34"/>
  <c r="J15" i="37" s="1"/>
  <c r="AZ13" i="34"/>
  <c r="C16" i="37" s="1"/>
  <c r="BE23" i="34"/>
  <c r="H26" i="37" s="1"/>
  <c r="BB30" i="34"/>
  <c r="E51" i="37" s="1"/>
  <c r="BA30" i="34"/>
  <c r="D51" i="37" s="1"/>
  <c r="AZ23" i="34"/>
  <c r="C26" i="37" s="1"/>
  <c r="AZ34" i="34"/>
  <c r="C55" i="37" s="1"/>
  <c r="BD11" i="34"/>
  <c r="G14" i="37" s="1"/>
  <c r="BG42" i="34"/>
  <c r="J63" i="37" s="1"/>
  <c r="BG54" i="34"/>
  <c r="BD8" i="34"/>
  <c r="G11" i="37" s="1"/>
  <c r="BB26" i="34"/>
  <c r="E29" i="37" s="1"/>
  <c r="BG55" i="34"/>
  <c r="BB13" i="34"/>
  <c r="E16" i="37" s="1"/>
  <c r="BB27" i="34"/>
  <c r="E48" i="37" s="1"/>
  <c r="BG27" i="34"/>
  <c r="J48" i="37" s="1"/>
  <c r="AZ30" i="34"/>
  <c r="C51" i="37" s="1"/>
  <c r="BB23" i="34"/>
  <c r="E26" i="37" s="1"/>
  <c r="BD53" i="34"/>
  <c r="BC34" i="34"/>
  <c r="F55" i="37" s="1"/>
  <c r="BA11" i="34"/>
  <c r="D14" i="37" s="1"/>
  <c r="BA42" i="34"/>
  <c r="D63" i="37" s="1"/>
  <c r="BD54" i="34"/>
  <c r="B11" i="37"/>
  <c r="B29" i="37"/>
  <c r="BF55" i="34"/>
  <c r="BE57" i="34"/>
  <c r="B16" i="37"/>
  <c r="BG13" i="34"/>
  <c r="J16" i="37" s="1"/>
  <c r="BG23" i="34"/>
  <c r="J26" i="37" s="1"/>
  <c r="BC45" i="34"/>
  <c r="F66" i="37" s="1"/>
  <c r="BF34" i="34"/>
  <c r="I55" i="37" s="1"/>
  <c r="BC42" i="34"/>
  <c r="F63" i="37" s="1"/>
  <c r="BE54" i="34"/>
  <c r="AZ8" i="34"/>
  <c r="C11" i="37" s="1"/>
  <c r="BC26" i="34"/>
  <c r="F29" i="37" s="1"/>
  <c r="BE55" i="34"/>
  <c r="BC38" i="34"/>
  <c r="F59" i="37" s="1"/>
  <c r="BD25" i="34"/>
  <c r="G28" i="37" s="1"/>
  <c r="AZ57" i="34"/>
  <c r="BC13" i="34"/>
  <c r="F16" i="37" s="1"/>
  <c r="BD55" i="34"/>
  <c r="BE28" i="34"/>
  <c r="H49" i="37" s="1"/>
  <c r="BA39" i="34"/>
  <c r="D60" i="37" s="1"/>
  <c r="BC4" i="34"/>
  <c r="F7" i="37" s="1"/>
  <c r="BD38" i="34"/>
  <c r="G59" i="37" s="1"/>
  <c r="BA57" i="34"/>
  <c r="AZ19" i="34"/>
  <c r="C22" i="37" s="1"/>
  <c r="BB28" i="34"/>
  <c r="E49" i="37" s="1"/>
  <c r="BF28" i="34"/>
  <c r="I49" i="37" s="1"/>
  <c r="BF4" i="34"/>
  <c r="I7" i="37" s="1"/>
  <c r="BD4" i="34"/>
  <c r="G7" i="37" s="1"/>
  <c r="BA38" i="34"/>
  <c r="D59" i="37" s="1"/>
  <c r="BD57" i="34"/>
  <c r="B22" i="37"/>
  <c r="AZ28" i="34"/>
  <c r="C49" i="37" s="1"/>
  <c r="BE4" i="34"/>
  <c r="H7" i="37" s="1"/>
  <c r="BE38" i="34"/>
  <c r="H59" i="37" s="1"/>
  <c r="BB57" i="34"/>
  <c r="BB19" i="34"/>
  <c r="E22" i="37" s="1"/>
  <c r="BG28" i="34"/>
  <c r="J49" i="37" s="1"/>
  <c r="BC9" i="34"/>
  <c r="F12" i="37" s="1"/>
  <c r="AZ4" i="34"/>
  <c r="C7" i="37" s="1"/>
  <c r="AZ38" i="34"/>
  <c r="C59" i="37" s="1"/>
  <c r="BG19" i="34"/>
  <c r="J22" i="37" s="1"/>
  <c r="BC19" i="34"/>
  <c r="F22" i="37" s="1"/>
  <c r="BD28" i="34"/>
  <c r="G49" i="37" s="1"/>
  <c r="BB9" i="34"/>
  <c r="E12" i="37" s="1"/>
  <c r="B60" i="37"/>
  <c r="BE39" i="34"/>
  <c r="H60" i="37" s="1"/>
  <c r="BC57" i="34"/>
  <c r="BF9" i="34"/>
  <c r="I12" i="37" s="1"/>
  <c r="BA9" i="34"/>
  <c r="D12" i="37" s="1"/>
  <c r="BF39" i="34"/>
  <c r="I60" i="37" s="1"/>
  <c r="BF57" i="34"/>
  <c r="BD39" i="34"/>
  <c r="G60" i="37" s="1"/>
  <c r="BG39" i="34"/>
  <c r="J60" i="37" s="1"/>
  <c r="AZ39" i="34"/>
  <c r="C60" i="37" s="1"/>
  <c r="BB39" i="34"/>
  <c r="E60" i="37" s="1"/>
  <c r="C132" i="34"/>
  <c r="O12" i="34" s="1"/>
  <c r="M26" i="34"/>
  <c r="L35" i="34"/>
  <c r="N24" i="34"/>
  <c r="L32" i="34"/>
  <c r="L46" i="34"/>
  <c r="K28" i="34"/>
  <c r="L18" i="34"/>
  <c r="N44" i="34"/>
  <c r="N28" i="34"/>
  <c r="N32" i="34"/>
  <c r="N43" i="34"/>
  <c r="K26" i="34"/>
  <c r="K41" i="34"/>
  <c r="L27" i="34"/>
  <c r="N42" i="34"/>
  <c r="L30" i="34"/>
  <c r="L48" i="34"/>
  <c r="N48" i="34"/>
  <c r="M25" i="34"/>
  <c r="M43" i="34"/>
  <c r="M27" i="34"/>
  <c r="L29" i="34"/>
  <c r="K47" i="34"/>
  <c r="N21" i="34"/>
  <c r="K21" i="34"/>
  <c r="M41" i="34"/>
  <c r="M22" i="34"/>
  <c r="N31" i="34"/>
  <c r="L23" i="34"/>
  <c r="L37" i="34"/>
  <c r="L45" i="34"/>
  <c r="N22" i="34"/>
  <c r="N36" i="34"/>
  <c r="L21" i="34"/>
  <c r="M28" i="34"/>
  <c r="K18" i="34"/>
  <c r="K24" i="34"/>
  <c r="K46" i="34"/>
  <c r="L43" i="34"/>
  <c r="N51" i="34"/>
  <c r="N46" i="34"/>
  <c r="K48" i="34"/>
  <c r="L31" i="34"/>
  <c r="N34" i="34"/>
  <c r="K19" i="34"/>
  <c r="N49" i="34"/>
  <c r="M19" i="34"/>
  <c r="N45" i="34"/>
  <c r="N23" i="34"/>
  <c r="K22" i="34"/>
  <c r="L26" i="34"/>
  <c r="M44" i="34"/>
  <c r="N40" i="34"/>
  <c r="K44" i="34"/>
  <c r="N37" i="34"/>
  <c r="K40" i="34"/>
  <c r="K49" i="34"/>
  <c r="L22" i="34"/>
  <c r="L25" i="34"/>
  <c r="L44" i="34"/>
  <c r="L49" i="34"/>
  <c r="N35" i="34"/>
  <c r="K50" i="34"/>
  <c r="K51" i="34"/>
  <c r="L24" i="34"/>
  <c r="K37" i="34"/>
  <c r="L40" i="34"/>
  <c r="M31" i="34"/>
  <c r="L41" i="34"/>
  <c r="N38" i="34"/>
  <c r="M45" i="34"/>
  <c r="K29" i="34"/>
  <c r="N39" i="34"/>
  <c r="L42" i="34"/>
  <c r="K45" i="34"/>
  <c r="L38" i="34"/>
  <c r="N33" i="34"/>
  <c r="L20" i="34"/>
  <c r="M32" i="34"/>
  <c r="L51" i="34"/>
  <c r="N19" i="34"/>
  <c r="K30" i="34"/>
  <c r="M24" i="34"/>
  <c r="K38" i="34"/>
  <c r="K36" i="34"/>
  <c r="M42" i="34"/>
  <c r="M49" i="34"/>
  <c r="M39" i="34"/>
  <c r="K25" i="34"/>
  <c r="K39" i="34"/>
  <c r="N30" i="34"/>
  <c r="L28" i="34"/>
  <c r="M36" i="34"/>
  <c r="M38" i="34"/>
  <c r="M30" i="34"/>
  <c r="M47" i="34"/>
  <c r="N18" i="34"/>
  <c r="M46" i="34"/>
  <c r="M20" i="34"/>
  <c r="M40" i="34"/>
  <c r="M50" i="34"/>
  <c r="M48" i="34"/>
  <c r="L34" i="34"/>
  <c r="K33" i="34"/>
  <c r="K20" i="34"/>
  <c r="K31" i="34"/>
  <c r="N17" i="34"/>
  <c r="L17" i="34"/>
  <c r="M29" i="34"/>
  <c r="K32" i="34"/>
  <c r="N47" i="34"/>
  <c r="K17" i="34"/>
  <c r="K27" i="34"/>
  <c r="M35" i="34"/>
  <c r="K23" i="34"/>
  <c r="N20" i="34"/>
  <c r="K42" i="34"/>
  <c r="M51" i="34"/>
  <c r="L39" i="34"/>
  <c r="K43" i="34"/>
  <c r="N29" i="34"/>
  <c r="L19" i="34"/>
  <c r="M21" i="34"/>
  <c r="N50" i="34"/>
  <c r="M34" i="34"/>
  <c r="N26" i="34"/>
  <c r="N25" i="34"/>
  <c r="M33" i="34"/>
  <c r="L33" i="34"/>
  <c r="M17" i="34"/>
  <c r="M37" i="34"/>
  <c r="L36" i="34"/>
  <c r="K34" i="34"/>
  <c r="N41" i="34"/>
  <c r="M18" i="34"/>
  <c r="O28" i="34" l="1"/>
  <c r="Q46" i="34"/>
  <c r="Q50" i="34"/>
  <c r="O25" i="34"/>
  <c r="P29" i="34"/>
  <c r="P33" i="34"/>
  <c r="Q29" i="34"/>
  <c r="Q32" i="34"/>
  <c r="Q15" i="34"/>
  <c r="P48" i="34"/>
  <c r="Q47" i="34"/>
  <c r="O13" i="34"/>
  <c r="P40" i="34"/>
  <c r="P2" i="34"/>
  <c r="O15" i="34"/>
  <c r="O20" i="34"/>
  <c r="O39" i="34"/>
  <c r="Q12" i="34"/>
  <c r="P32" i="34"/>
  <c r="O26" i="34"/>
  <c r="P42" i="34"/>
  <c r="P24" i="34"/>
  <c r="Q28" i="34"/>
  <c r="P36" i="34"/>
  <c r="O46" i="34"/>
  <c r="Q43" i="34"/>
  <c r="Q51" i="34"/>
  <c r="P41" i="34"/>
  <c r="O48" i="34"/>
  <c r="O34" i="34"/>
  <c r="P22" i="34"/>
  <c r="Q11" i="34"/>
  <c r="P21" i="34"/>
  <c r="O35" i="34"/>
  <c r="P47" i="34"/>
  <c r="P19" i="34"/>
  <c r="P30" i="34"/>
  <c r="P37" i="34"/>
  <c r="O16" i="34"/>
  <c r="Q33" i="34"/>
  <c r="P12" i="34"/>
  <c r="O31" i="34"/>
  <c r="P39" i="34"/>
  <c r="O21" i="34"/>
  <c r="P27" i="34"/>
  <c r="P20" i="34"/>
  <c r="Q39" i="34"/>
  <c r="Q27" i="34"/>
  <c r="O49" i="34"/>
  <c r="P26" i="34"/>
  <c r="O40" i="34"/>
  <c r="O32" i="34"/>
  <c r="O23" i="34"/>
  <c r="P38" i="34"/>
  <c r="P44" i="34"/>
  <c r="O36" i="34"/>
  <c r="Q36" i="34"/>
  <c r="O18" i="34"/>
  <c r="O2" i="34"/>
  <c r="G76" i="37"/>
  <c r="I76" i="37" s="1"/>
  <c r="P7" i="34"/>
  <c r="L3" i="34"/>
  <c r="O3" i="34"/>
  <c r="N3" i="34"/>
  <c r="M3" i="34"/>
  <c r="K4" i="34"/>
  <c r="O5" i="34"/>
  <c r="M4" i="34"/>
  <c r="N6" i="34"/>
  <c r="K3" i="34"/>
  <c r="O4" i="34"/>
  <c r="L4" i="34"/>
  <c r="N4" i="34"/>
  <c r="M5" i="34"/>
  <c r="K6" i="34"/>
  <c r="M6" i="34"/>
  <c r="O6" i="34"/>
  <c r="L6" i="34"/>
  <c r="L5" i="34"/>
  <c r="K5" i="34"/>
  <c r="N5" i="34"/>
  <c r="P3" i="34"/>
  <c r="Q3" i="34"/>
  <c r="R14" i="34"/>
  <c r="K7" i="34"/>
  <c r="L7" i="34"/>
  <c r="O7" i="34"/>
  <c r="M7" i="34"/>
  <c r="N7" i="34"/>
  <c r="O8" i="34"/>
  <c r="L9" i="34"/>
  <c r="N8" i="34"/>
  <c r="L8" i="34"/>
  <c r="M8" i="34"/>
  <c r="N9" i="34"/>
  <c r="M9" i="34"/>
  <c r="K9" i="34"/>
  <c r="O9" i="34"/>
  <c r="K8" i="34"/>
  <c r="L10" i="34"/>
  <c r="M10" i="34"/>
  <c r="K11" i="34"/>
  <c r="M11" i="34"/>
  <c r="K10" i="34"/>
  <c r="O10" i="34"/>
  <c r="N10" i="34"/>
  <c r="L11" i="34"/>
  <c r="O11" i="34"/>
  <c r="P6" i="34"/>
  <c r="P25" i="34"/>
  <c r="O22" i="34"/>
  <c r="Q37" i="34"/>
  <c r="Q17" i="34"/>
  <c r="Q23" i="34"/>
  <c r="Q7" i="34"/>
  <c r="R12" i="34"/>
  <c r="R13" i="34"/>
  <c r="R16" i="34"/>
  <c r="R15" i="34"/>
  <c r="G33" i="37"/>
  <c r="G35" i="37" s="1"/>
  <c r="P45" i="34"/>
  <c r="P15" i="34"/>
  <c r="S11" i="34"/>
  <c r="O42" i="34"/>
  <c r="R6" i="34"/>
  <c r="S42" i="34"/>
  <c r="S25" i="34"/>
  <c r="S35" i="34"/>
  <c r="S47" i="34"/>
  <c r="R40" i="34"/>
  <c r="S8" i="34"/>
  <c r="R49" i="34"/>
  <c r="P11" i="34"/>
  <c r="S50" i="34"/>
  <c r="R4" i="34"/>
  <c r="S12" i="34"/>
  <c r="R33" i="34"/>
  <c r="R18" i="34"/>
  <c r="Q21" i="34"/>
  <c r="O47" i="34"/>
  <c r="S5" i="34"/>
  <c r="S20" i="34"/>
  <c r="S14" i="34"/>
  <c r="S7" i="34"/>
  <c r="R45" i="34"/>
  <c r="Q8" i="34"/>
  <c r="S48" i="34"/>
  <c r="O27" i="34"/>
  <c r="O45" i="34"/>
  <c r="P4" i="34"/>
  <c r="R25" i="34"/>
  <c r="Q13" i="34"/>
  <c r="S16" i="34"/>
  <c r="S26" i="34"/>
  <c r="P50" i="34"/>
  <c r="R38" i="34"/>
  <c r="S3" i="34"/>
  <c r="Q4" i="34"/>
  <c r="Q40" i="34"/>
  <c r="O37" i="34"/>
  <c r="O33" i="34"/>
  <c r="S28" i="34"/>
  <c r="P46" i="34"/>
  <c r="P10" i="34"/>
  <c r="R39" i="34"/>
  <c r="R36" i="34"/>
  <c r="P9" i="34"/>
  <c r="S44" i="34"/>
  <c r="R9" i="34"/>
  <c r="R10" i="34"/>
  <c r="R42" i="34"/>
  <c r="S31" i="34"/>
  <c r="S24" i="34"/>
  <c r="S37" i="34"/>
  <c r="R5" i="34"/>
  <c r="S13" i="34"/>
  <c r="S4" i="34"/>
  <c r="P13" i="34"/>
  <c r="Q5" i="34"/>
  <c r="R27" i="34"/>
  <c r="S41" i="34"/>
  <c r="Q48" i="34"/>
  <c r="Q25" i="34"/>
  <c r="Q24" i="34"/>
  <c r="R30" i="34"/>
  <c r="S21" i="34"/>
  <c r="R46" i="34"/>
  <c r="S2" i="34"/>
  <c r="R43" i="34"/>
  <c r="Q19" i="34"/>
  <c r="R3" i="34"/>
  <c r="S10" i="34"/>
  <c r="R7" i="34"/>
  <c r="R29" i="34"/>
  <c r="Q6" i="34"/>
  <c r="R23" i="34"/>
  <c r="P5" i="34"/>
  <c r="S15" i="34"/>
  <c r="S39" i="34"/>
  <c r="R17" i="34"/>
  <c r="O38" i="34"/>
  <c r="P18" i="34"/>
  <c r="R8" i="34"/>
  <c r="Q38" i="34"/>
  <c r="Q10" i="34"/>
  <c r="R28" i="34"/>
  <c r="S9" i="34"/>
  <c r="O44" i="34"/>
  <c r="Q26" i="34"/>
  <c r="P51" i="34"/>
  <c r="S36" i="34"/>
  <c r="Q14" i="34"/>
  <c r="R37" i="34"/>
  <c r="Q9" i="34"/>
  <c r="O43" i="34"/>
  <c r="Q22" i="34"/>
  <c r="R24" i="34"/>
  <c r="Q2" i="34"/>
  <c r="R31" i="34"/>
  <c r="Q18" i="34"/>
  <c r="S27" i="34"/>
  <c r="R34" i="34"/>
  <c r="Q45" i="34"/>
  <c r="R47" i="34"/>
  <c r="P31" i="34"/>
  <c r="P23" i="34"/>
  <c r="R2" i="34"/>
  <c r="S29" i="34"/>
  <c r="P43" i="34"/>
  <c r="Q41" i="34"/>
  <c r="S51" i="34"/>
  <c r="R21" i="34"/>
  <c r="O51" i="34"/>
  <c r="S46" i="34"/>
  <c r="S19" i="34"/>
  <c r="S18" i="34"/>
  <c r="R20" i="34"/>
  <c r="S6" i="34"/>
  <c r="O24" i="34"/>
  <c r="Q34" i="34"/>
  <c r="R41" i="34"/>
  <c r="S32" i="34"/>
  <c r="P16" i="34"/>
  <c r="S49" i="34"/>
  <c r="S30" i="34"/>
  <c r="Q44" i="34"/>
  <c r="Q16" i="34"/>
  <c r="S38" i="34"/>
  <c r="Q35" i="34"/>
  <c r="R11" i="34"/>
  <c r="R26" i="34"/>
  <c r="O17" i="34"/>
  <c r="O19" i="34"/>
  <c r="S45" i="34"/>
  <c r="O14" i="34"/>
  <c r="Q31" i="34"/>
  <c r="S40" i="34"/>
  <c r="P35" i="34"/>
  <c r="Q42" i="34"/>
  <c r="R44" i="34"/>
  <c r="Q49" i="34"/>
  <c r="O29" i="34"/>
  <c r="P28" i="34"/>
  <c r="R48" i="34"/>
  <c r="R22" i="34"/>
  <c r="R32" i="34"/>
  <c r="P17" i="34"/>
  <c r="S17" i="34"/>
  <c r="R19" i="34"/>
  <c r="P8" i="34"/>
  <c r="S22" i="34"/>
  <c r="R35" i="34"/>
  <c r="O41" i="34"/>
  <c r="P34" i="34"/>
  <c r="P14" i="34"/>
  <c r="O50" i="34"/>
  <c r="P49" i="34"/>
  <c r="S33" i="34"/>
  <c r="S34" i="34"/>
  <c r="Q20" i="34"/>
  <c r="R51" i="34"/>
  <c r="S23" i="34"/>
  <c r="R50" i="34"/>
  <c r="S43" i="34"/>
  <c r="Q30" i="34"/>
  <c r="O30" i="34"/>
  <c r="G78" i="37" l="1"/>
  <c r="U37" i="34"/>
  <c r="AB37" i="34" s="1"/>
  <c r="I58" i="35" s="1"/>
  <c r="U45" i="34"/>
  <c r="V45" i="34" s="1"/>
  <c r="C66" i="35" s="1"/>
  <c r="U43" i="34"/>
  <c r="Z43" i="34" s="1"/>
  <c r="G64" i="35" s="1"/>
  <c r="Y55" i="34"/>
  <c r="X57" i="34"/>
  <c r="AA56" i="34"/>
  <c r="U26" i="34"/>
  <c r="AA26" i="34" s="1"/>
  <c r="H29" i="35" s="1"/>
  <c r="V52" i="34"/>
  <c r="U5" i="34"/>
  <c r="V5" i="34" s="1"/>
  <c r="C8" i="35" s="1"/>
  <c r="U29" i="34"/>
  <c r="B50" i="35" s="1"/>
  <c r="U7" i="34"/>
  <c r="AC7" i="34" s="1"/>
  <c r="J10" i="35" s="1"/>
  <c r="V53" i="34"/>
  <c r="Z54" i="34"/>
  <c r="Y52" i="34"/>
  <c r="U8" i="34"/>
  <c r="X8" i="34" s="1"/>
  <c r="E11" i="35" s="1"/>
  <c r="X55" i="34"/>
  <c r="AB55" i="34"/>
  <c r="U22" i="34"/>
  <c r="B25" i="35" s="1"/>
  <c r="U6" i="34"/>
  <c r="Y6" i="34" s="1"/>
  <c r="F9" i="35" s="1"/>
  <c r="U51" i="34"/>
  <c r="AC51" i="34" s="1"/>
  <c r="J72" i="35" s="1"/>
  <c r="AA55" i="34"/>
  <c r="U3" i="34"/>
  <c r="W3" i="34" s="1"/>
  <c r="D6" i="35" s="1"/>
  <c r="U36" i="34"/>
  <c r="AA36" i="34" s="1"/>
  <c r="H57" i="35" s="1"/>
  <c r="U27" i="34"/>
  <c r="AC27" i="34" s="1"/>
  <c r="J48" i="35" s="1"/>
  <c r="AB52" i="34"/>
  <c r="U20" i="34"/>
  <c r="W20" i="34" s="1"/>
  <c r="D23" i="35" s="1"/>
  <c r="W53" i="34"/>
  <c r="U10" i="34"/>
  <c r="AC10" i="34" s="1"/>
  <c r="J13" i="35" s="1"/>
  <c r="AB54" i="34"/>
  <c r="U25" i="34"/>
  <c r="B28" i="35" s="1"/>
  <c r="W57" i="34"/>
  <c r="X53" i="34"/>
  <c r="U14" i="34"/>
  <c r="Y14" i="34" s="1"/>
  <c r="F17" i="35" s="1"/>
  <c r="AC54" i="34"/>
  <c r="U11" i="34"/>
  <c r="Z11" i="34" s="1"/>
  <c r="G14" i="35" s="1"/>
  <c r="AC57" i="34"/>
  <c r="U47" i="34"/>
  <c r="V47" i="34" s="1"/>
  <c r="C68" i="35" s="1"/>
  <c r="AA57" i="34"/>
  <c r="Y54" i="34"/>
  <c r="AC52" i="34"/>
  <c r="Z57" i="34"/>
  <c r="V54" i="34"/>
  <c r="W52" i="34"/>
  <c r="U17" i="34"/>
  <c r="AB17" i="34" s="1"/>
  <c r="I20" i="35" s="1"/>
  <c r="U44" i="34"/>
  <c r="V44" i="34" s="1"/>
  <c r="C65" i="35" s="1"/>
  <c r="U4" i="34"/>
  <c r="AB4" i="34" s="1"/>
  <c r="I7" i="35" s="1"/>
  <c r="U2" i="34"/>
  <c r="W2" i="34" s="1"/>
  <c r="D5" i="35" s="1"/>
  <c r="Y53" i="34"/>
  <c r="U40" i="34"/>
  <c r="X40" i="34" s="1"/>
  <c r="E61" i="35" s="1"/>
  <c r="X54" i="34"/>
  <c r="Z55" i="34"/>
  <c r="U34" i="34"/>
  <c r="X34" i="34" s="1"/>
  <c r="E55" i="35" s="1"/>
  <c r="U50" i="34"/>
  <c r="AC50" i="34" s="1"/>
  <c r="J71" i="35" s="1"/>
  <c r="AC55" i="34"/>
  <c r="AB57" i="34"/>
  <c r="Z56" i="34"/>
  <c r="U16" i="34"/>
  <c r="AA16" i="34" s="1"/>
  <c r="H19" i="35" s="1"/>
  <c r="U28" i="34"/>
  <c r="B49" i="35" s="1"/>
  <c r="U12" i="34"/>
  <c r="Y12" i="34" s="1"/>
  <c r="F15" i="35" s="1"/>
  <c r="AA54" i="34"/>
  <c r="AA52" i="34"/>
  <c r="U30" i="34"/>
  <c r="V30" i="34" s="1"/>
  <c r="C51" i="35" s="1"/>
  <c r="U46" i="34"/>
  <c r="W46" i="34" s="1"/>
  <c r="D67" i="35" s="1"/>
  <c r="AC56" i="34"/>
  <c r="Z52" i="34"/>
  <c r="X52" i="34"/>
  <c r="U35" i="34"/>
  <c r="W35" i="34" s="1"/>
  <c r="D56" i="35" s="1"/>
  <c r="V57" i="34"/>
  <c r="V55" i="34"/>
  <c r="W54" i="34"/>
  <c r="U13" i="34"/>
  <c r="V13" i="34" s="1"/>
  <c r="C16" i="35" s="1"/>
  <c r="AC53" i="34"/>
  <c r="Y56" i="34"/>
  <c r="U41" i="34"/>
  <c r="AA41" i="34" s="1"/>
  <c r="H62" i="35" s="1"/>
  <c r="W55" i="34"/>
  <c r="U21" i="34"/>
  <c r="V21" i="34" s="1"/>
  <c r="C24" i="35" s="1"/>
  <c r="AA53" i="34"/>
  <c r="Z53" i="34"/>
  <c r="U33" i="34"/>
  <c r="X33" i="34" s="1"/>
  <c r="E54" i="35" s="1"/>
  <c r="U24" i="34"/>
  <c r="X24" i="34" s="1"/>
  <c r="E27" i="35" s="1"/>
  <c r="AB53" i="34"/>
  <c r="X56" i="34"/>
  <c r="AB56" i="34"/>
  <c r="V56" i="34"/>
  <c r="U19" i="34"/>
  <c r="B22" i="35" s="1"/>
  <c r="U23" i="34"/>
  <c r="AB23" i="34" s="1"/>
  <c r="I26" i="35" s="1"/>
  <c r="U39" i="34"/>
  <c r="X39" i="34" s="1"/>
  <c r="E60" i="35" s="1"/>
  <c r="W56" i="34"/>
  <c r="U9" i="34"/>
  <c r="Z9" i="34" s="1"/>
  <c r="G12" i="35" s="1"/>
  <c r="U18" i="34"/>
  <c r="Z18" i="34" s="1"/>
  <c r="G21" i="35" s="1"/>
  <c r="U42" i="34"/>
  <c r="B63" i="35" s="1"/>
  <c r="U15" i="34"/>
  <c r="AB15" i="34" s="1"/>
  <c r="I18" i="35" s="1"/>
  <c r="U38" i="34"/>
  <c r="AA38" i="34" s="1"/>
  <c r="H59" i="35" s="1"/>
  <c r="Y57" i="34"/>
  <c r="U49" i="34"/>
  <c r="W49" i="34" s="1"/>
  <c r="D70" i="35" s="1"/>
  <c r="U31" i="34"/>
  <c r="Z31" i="34" s="1"/>
  <c r="G52" i="35" s="1"/>
  <c r="U48" i="34"/>
  <c r="Z48" i="34" s="1"/>
  <c r="G69" i="35" s="1"/>
  <c r="U32" i="34"/>
  <c r="Y32" i="34" s="1"/>
  <c r="F53" i="35" s="1"/>
  <c r="I33" i="37"/>
  <c r="I78" i="37" s="1"/>
  <c r="B13" i="35"/>
  <c r="AA37" i="34"/>
  <c r="H58" i="35" s="1"/>
  <c r="Y37" i="34"/>
  <c r="F58" i="35" s="1"/>
  <c r="X37" i="34"/>
  <c r="E58" i="35" s="1"/>
  <c r="AA5" i="34"/>
  <c r="H8" i="35" s="1"/>
  <c r="B8" i="35"/>
  <c r="B48" i="35" l="1"/>
  <c r="Y5" i="34"/>
  <c r="F8" i="35" s="1"/>
  <c r="X51" i="34"/>
  <c r="E72" i="35" s="1"/>
  <c r="Z47" i="34"/>
  <c r="G68" i="35" s="1"/>
  <c r="AA50" i="34"/>
  <c r="H71" i="35" s="1"/>
  <c r="X44" i="34"/>
  <c r="E65" i="35" s="1"/>
  <c r="W5" i="34"/>
  <c r="D8" i="35" s="1"/>
  <c r="AB14" i="34"/>
  <c r="I17" i="35" s="1"/>
  <c r="AC40" i="34"/>
  <c r="J61" i="35" s="1"/>
  <c r="Z5" i="34"/>
  <c r="G8" i="35" s="1"/>
  <c r="AC37" i="34"/>
  <c r="J58" i="35" s="1"/>
  <c r="B19" i="35"/>
  <c r="Z19" i="34"/>
  <c r="G22" i="35" s="1"/>
  <c r="V37" i="34"/>
  <c r="C58" i="35" s="1"/>
  <c r="V31" i="34"/>
  <c r="C52" i="35" s="1"/>
  <c r="AB34" i="34"/>
  <c r="I55" i="35" s="1"/>
  <c r="W40" i="34"/>
  <c r="D61" i="35" s="1"/>
  <c r="AB38" i="34"/>
  <c r="I59" i="35" s="1"/>
  <c r="AC25" i="34"/>
  <c r="J28" i="35" s="1"/>
  <c r="Y27" i="34"/>
  <c r="F48" i="35" s="1"/>
  <c r="AC15" i="34"/>
  <c r="J18" i="35" s="1"/>
  <c r="Z17" i="34"/>
  <c r="G20" i="35" s="1"/>
  <c r="Y51" i="34"/>
  <c r="F72" i="35" s="1"/>
  <c r="V27" i="34"/>
  <c r="C48" i="35" s="1"/>
  <c r="Y24" i="34"/>
  <c r="F27" i="35" s="1"/>
  <c r="AA21" i="34"/>
  <c r="H24" i="35" s="1"/>
  <c r="Y10" i="34"/>
  <c r="F13" i="35" s="1"/>
  <c r="Z51" i="34"/>
  <c r="G72" i="35" s="1"/>
  <c r="W15" i="34"/>
  <c r="D18" i="35" s="1"/>
  <c r="AA34" i="34"/>
  <c r="H55" i="35" s="1"/>
  <c r="Y17" i="34"/>
  <c r="F20" i="35" s="1"/>
  <c r="W27" i="34"/>
  <c r="D48" i="35" s="1"/>
  <c r="AA27" i="34"/>
  <c r="H48" i="35" s="1"/>
  <c r="Z27" i="34"/>
  <c r="G48" i="35" s="1"/>
  <c r="AB27" i="34"/>
  <c r="I48" i="35" s="1"/>
  <c r="V51" i="34"/>
  <c r="C72" i="35" s="1"/>
  <c r="AA31" i="34"/>
  <c r="H52" i="35" s="1"/>
  <c r="AC24" i="34"/>
  <c r="J27" i="35" s="1"/>
  <c r="Y34" i="34"/>
  <c r="F55" i="35" s="1"/>
  <c r="X45" i="34"/>
  <c r="E66" i="35" s="1"/>
  <c r="W45" i="34"/>
  <c r="D66" i="35" s="1"/>
  <c r="X9" i="34"/>
  <c r="E12" i="35" s="1"/>
  <c r="V48" i="34"/>
  <c r="C69" i="35" s="1"/>
  <c r="AC5" i="34"/>
  <c r="J8" i="35" s="1"/>
  <c r="AB5" i="34"/>
  <c r="I8" i="35" s="1"/>
  <c r="Z38" i="34"/>
  <c r="G59" i="35" s="1"/>
  <c r="Y9" i="34"/>
  <c r="F12" i="35" s="1"/>
  <c r="AB40" i="34"/>
  <c r="I61" i="35" s="1"/>
  <c r="W50" i="34"/>
  <c r="D71" i="35" s="1"/>
  <c r="W47" i="34"/>
  <c r="D68" i="35" s="1"/>
  <c r="B17" i="35"/>
  <c r="Z37" i="34"/>
  <c r="G58" i="35" s="1"/>
  <c r="W37" i="34"/>
  <c r="D58" i="35" s="1"/>
  <c r="AC48" i="34"/>
  <c r="J69" i="35" s="1"/>
  <c r="X5" i="34"/>
  <c r="E8" i="35" s="1"/>
  <c r="AB9" i="34"/>
  <c r="I12" i="35" s="1"/>
  <c r="V19" i="34"/>
  <c r="C22" i="35" s="1"/>
  <c r="Y16" i="34"/>
  <c r="F19" i="35" s="1"/>
  <c r="Y44" i="34"/>
  <c r="F65" i="35" s="1"/>
  <c r="V14" i="34"/>
  <c r="C17" i="35" s="1"/>
  <c r="B58" i="35"/>
  <c r="V35" i="34"/>
  <c r="C56" i="35" s="1"/>
  <c r="Y15" i="34"/>
  <c r="F18" i="35" s="1"/>
  <c r="AB21" i="34"/>
  <c r="I24" i="35" s="1"/>
  <c r="Y46" i="34"/>
  <c r="F67" i="35" s="1"/>
  <c r="Y36" i="34"/>
  <c r="F57" i="35" s="1"/>
  <c r="V42" i="34"/>
  <c r="C63" i="35" s="1"/>
  <c r="B60" i="35"/>
  <c r="B29" i="35"/>
  <c r="B11" i="35"/>
  <c r="X11" i="34"/>
  <c r="E14" i="35" s="1"/>
  <c r="AB7" i="34"/>
  <c r="I10" i="35" s="1"/>
  <c r="Y39" i="34"/>
  <c r="F60" i="35" s="1"/>
  <c r="B54" i="35"/>
  <c r="B5" i="35"/>
  <c r="AC6" i="34"/>
  <c r="J9" i="35" s="1"/>
  <c r="B10" i="35"/>
  <c r="X49" i="34"/>
  <c r="E70" i="35" s="1"/>
  <c r="Z42" i="34"/>
  <c r="G63" i="35" s="1"/>
  <c r="AB39" i="34"/>
  <c r="I60" i="35" s="1"/>
  <c r="AA33" i="34"/>
  <c r="H54" i="35" s="1"/>
  <c r="X13" i="34"/>
  <c r="E16" i="35" s="1"/>
  <c r="Y35" i="34"/>
  <c r="F56" i="35" s="1"/>
  <c r="AC12" i="34"/>
  <c r="J15" i="35" s="1"/>
  <c r="AB2" i="34"/>
  <c r="I5" i="35" s="1"/>
  <c r="AA6" i="34"/>
  <c r="H9" i="35" s="1"/>
  <c r="AB8" i="34"/>
  <c r="I11" i="35" s="1"/>
  <c r="AC43" i="34"/>
  <c r="J64" i="35" s="1"/>
  <c r="AB35" i="34"/>
  <c r="I56" i="35" s="1"/>
  <c r="AA12" i="34"/>
  <c r="H15" i="35" s="1"/>
  <c r="AB11" i="34"/>
  <c r="I14" i="35" s="1"/>
  <c r="W43" i="34"/>
  <c r="D64" i="35" s="1"/>
  <c r="V36" i="34"/>
  <c r="C57" i="35" s="1"/>
  <c r="V49" i="34"/>
  <c r="C70" i="35" s="1"/>
  <c r="Y42" i="34"/>
  <c r="F63" i="35" s="1"/>
  <c r="AB13" i="34"/>
  <c r="I16" i="35" s="1"/>
  <c r="AC46" i="34"/>
  <c r="J67" i="35" s="1"/>
  <c r="X26" i="34"/>
  <c r="E29" i="35" s="1"/>
  <c r="AA2" i="34"/>
  <c r="H5" i="35" s="1"/>
  <c r="AA8" i="34"/>
  <c r="H11" i="35" s="1"/>
  <c r="I35" i="37"/>
  <c r="B70" i="35"/>
  <c r="AB42" i="34"/>
  <c r="I63" i="35" s="1"/>
  <c r="W39" i="34"/>
  <c r="D60" i="35" s="1"/>
  <c r="AA39" i="34"/>
  <c r="H60" i="35" s="1"/>
  <c r="Z35" i="34"/>
  <c r="G56" i="35" s="1"/>
  <c r="Y13" i="34"/>
  <c r="F16" i="35" s="1"/>
  <c r="AB26" i="34"/>
  <c r="I29" i="35" s="1"/>
  <c r="Y26" i="34"/>
  <c r="F29" i="35" s="1"/>
  <c r="AC2" i="34"/>
  <c r="J5" i="35" s="1"/>
  <c r="Y2" i="34"/>
  <c r="F5" i="35" s="1"/>
  <c r="V8" i="34"/>
  <c r="C11" i="35" s="1"/>
  <c r="AA43" i="34"/>
  <c r="H64" i="35" s="1"/>
  <c r="Y7" i="34"/>
  <c r="F10" i="35" s="1"/>
  <c r="W7" i="34"/>
  <c r="D10" i="35" s="1"/>
  <c r="AB36" i="34"/>
  <c r="I57" i="35" s="1"/>
  <c r="AC36" i="34"/>
  <c r="J57" i="35" s="1"/>
  <c r="B57" i="35"/>
  <c r="AB49" i="34"/>
  <c r="I70" i="35" s="1"/>
  <c r="AA49" i="34"/>
  <c r="H70" i="35" s="1"/>
  <c r="X42" i="34"/>
  <c r="E63" i="35" s="1"/>
  <c r="AA42" i="34"/>
  <c r="H63" i="35" s="1"/>
  <c r="AC39" i="34"/>
  <c r="J60" i="35" s="1"/>
  <c r="V39" i="34"/>
  <c r="C60" i="35" s="1"/>
  <c r="V33" i="34"/>
  <c r="C54" i="35" s="1"/>
  <c r="W33" i="34"/>
  <c r="D54" i="35" s="1"/>
  <c r="AA13" i="34"/>
  <c r="H16" i="35" s="1"/>
  <c r="W13" i="34"/>
  <c r="D16" i="35" s="1"/>
  <c r="X35" i="34"/>
  <c r="E56" i="35" s="1"/>
  <c r="AC35" i="34"/>
  <c r="J56" i="35" s="1"/>
  <c r="Z46" i="34"/>
  <c r="G67" i="35" s="1"/>
  <c r="AB46" i="34"/>
  <c r="I67" i="35" s="1"/>
  <c r="B15" i="35"/>
  <c r="W12" i="34"/>
  <c r="D15" i="35" s="1"/>
  <c r="AB12" i="34"/>
  <c r="I15" i="35" s="1"/>
  <c r="AC26" i="34"/>
  <c r="J29" i="35" s="1"/>
  <c r="V26" i="34"/>
  <c r="C29" i="35" s="1"/>
  <c r="X2" i="34"/>
  <c r="E5" i="35" s="1"/>
  <c r="V2" i="34"/>
  <c r="C5" i="35" s="1"/>
  <c r="AA11" i="34"/>
  <c r="H14" i="35" s="1"/>
  <c r="V11" i="34"/>
  <c r="C14" i="35" s="1"/>
  <c r="Z6" i="34"/>
  <c r="G9" i="35" s="1"/>
  <c r="X6" i="34"/>
  <c r="E9" i="35" s="1"/>
  <c r="Z45" i="34"/>
  <c r="G66" i="35" s="1"/>
  <c r="Z8" i="34"/>
  <c r="G11" i="35" s="1"/>
  <c r="W8" i="34"/>
  <c r="D11" i="35" s="1"/>
  <c r="X43" i="34"/>
  <c r="E64" i="35" s="1"/>
  <c r="B64" i="35"/>
  <c r="X7" i="34"/>
  <c r="E10" i="35" s="1"/>
  <c r="V7" i="34"/>
  <c r="C10" i="35" s="1"/>
  <c r="AA7" i="34"/>
  <c r="H10" i="35" s="1"/>
  <c r="W36" i="34"/>
  <c r="D57" i="35" s="1"/>
  <c r="Z36" i="34"/>
  <c r="G57" i="35" s="1"/>
  <c r="AC49" i="34"/>
  <c r="J70" i="35" s="1"/>
  <c r="Z49" i="34"/>
  <c r="G70" i="35" s="1"/>
  <c r="W42" i="34"/>
  <c r="D63" i="35" s="1"/>
  <c r="AB33" i="34"/>
  <c r="I54" i="35" s="1"/>
  <c r="AC33" i="34"/>
  <c r="J54" i="35" s="1"/>
  <c r="AC13" i="34"/>
  <c r="J16" i="35" s="1"/>
  <c r="B56" i="35"/>
  <c r="AA46" i="34"/>
  <c r="H67" i="35" s="1"/>
  <c r="V46" i="34"/>
  <c r="C67" i="35" s="1"/>
  <c r="X46" i="34"/>
  <c r="E67" i="35" s="1"/>
  <c r="Z12" i="34"/>
  <c r="G15" i="35" s="1"/>
  <c r="X12" i="34"/>
  <c r="E15" i="35" s="1"/>
  <c r="B14" i="35"/>
  <c r="AC11" i="34"/>
  <c r="J14" i="35" s="1"/>
  <c r="W11" i="34"/>
  <c r="D14" i="35" s="1"/>
  <c r="V6" i="34"/>
  <c r="C9" i="35" s="1"/>
  <c r="AB6" i="34"/>
  <c r="I9" i="35" s="1"/>
  <c r="B9" i="35"/>
  <c r="Y8" i="34"/>
  <c r="F11" i="35" s="1"/>
  <c r="Y43" i="34"/>
  <c r="F64" i="35" s="1"/>
  <c r="V43" i="34"/>
  <c r="C64" i="35" s="1"/>
  <c r="AA32" i="34"/>
  <c r="H53" i="35" s="1"/>
  <c r="V4" i="34"/>
  <c r="C7" i="35" s="1"/>
  <c r="Z7" i="34"/>
  <c r="G10" i="35" s="1"/>
  <c r="X36" i="34"/>
  <c r="E57" i="35" s="1"/>
  <c r="Z3" i="34"/>
  <c r="G6" i="35" s="1"/>
  <c r="Y49" i="34"/>
  <c r="F70" i="35" s="1"/>
  <c r="AC42" i="34"/>
  <c r="J63" i="35" s="1"/>
  <c r="Z39" i="34"/>
  <c r="G60" i="35" s="1"/>
  <c r="Z33" i="34"/>
  <c r="G54" i="35" s="1"/>
  <c r="Y33" i="34"/>
  <c r="F54" i="35" s="1"/>
  <c r="B16" i="35"/>
  <c r="Z13" i="34"/>
  <c r="G16" i="35" s="1"/>
  <c r="AA35" i="34"/>
  <c r="H56" i="35" s="1"/>
  <c r="B67" i="35"/>
  <c r="V12" i="34"/>
  <c r="C15" i="35" s="1"/>
  <c r="Z26" i="34"/>
  <c r="G29" i="35" s="1"/>
  <c r="W26" i="34"/>
  <c r="D29" i="35" s="1"/>
  <c r="Z2" i="34"/>
  <c r="G5" i="35" s="1"/>
  <c r="Y11" i="34"/>
  <c r="F14" i="35" s="1"/>
  <c r="W6" i="34"/>
  <c r="D9" i="35" s="1"/>
  <c r="AC45" i="34"/>
  <c r="J66" i="35" s="1"/>
  <c r="AB45" i="34"/>
  <c r="I66" i="35" s="1"/>
  <c r="AC8" i="34"/>
  <c r="J11" i="35" s="1"/>
  <c r="AB43" i="34"/>
  <c r="I64" i="35" s="1"/>
  <c r="W41" i="34"/>
  <c r="D62" i="35" s="1"/>
  <c r="X27" i="34"/>
  <c r="E48" i="35" s="1"/>
  <c r="B72" i="35"/>
  <c r="W51" i="34"/>
  <c r="D72" i="35" s="1"/>
  <c r="AB51" i="34"/>
  <c r="I72" i="35" s="1"/>
  <c r="AB31" i="34"/>
  <c r="I52" i="35" s="1"/>
  <c r="W31" i="34"/>
  <c r="D52" i="35" s="1"/>
  <c r="X15" i="34"/>
  <c r="E18" i="35" s="1"/>
  <c r="V15" i="34"/>
  <c r="C18" i="35" s="1"/>
  <c r="W24" i="34"/>
  <c r="D27" i="35" s="1"/>
  <c r="AA24" i="34"/>
  <c r="H27" i="35" s="1"/>
  <c r="V24" i="34"/>
  <c r="C27" i="35" s="1"/>
  <c r="Z21" i="34"/>
  <c r="G24" i="35" s="1"/>
  <c r="Y21" i="34"/>
  <c r="F24" i="35" s="1"/>
  <c r="V34" i="34"/>
  <c r="C55" i="35" s="1"/>
  <c r="Z34" i="34"/>
  <c r="G55" i="35" s="1"/>
  <c r="B20" i="35"/>
  <c r="AA17" i="34"/>
  <c r="H20" i="35" s="1"/>
  <c r="X17" i="34"/>
  <c r="E20" i="35" s="1"/>
  <c r="W10" i="34"/>
  <c r="D13" i="35" s="1"/>
  <c r="AB10" i="34"/>
  <c r="I13" i="35" s="1"/>
  <c r="B52" i="35"/>
  <c r="X31" i="34"/>
  <c r="E52" i="35" s="1"/>
  <c r="Z15" i="34"/>
  <c r="G18" i="35" s="1"/>
  <c r="AA15" i="34"/>
  <c r="H18" i="35" s="1"/>
  <c r="B27" i="35"/>
  <c r="Z24" i="34"/>
  <c r="G27" i="35" s="1"/>
  <c r="W21" i="34"/>
  <c r="D24" i="35" s="1"/>
  <c r="X21" i="34"/>
  <c r="E24" i="35" s="1"/>
  <c r="B24" i="35"/>
  <c r="W34" i="34"/>
  <c r="D55" i="35" s="1"/>
  <c r="B55" i="35"/>
  <c r="V17" i="34"/>
  <c r="C20" i="35" s="1"/>
  <c r="W17" i="34"/>
  <c r="D20" i="35" s="1"/>
  <c r="V10" i="34"/>
  <c r="C13" i="35" s="1"/>
  <c r="AA10" i="34"/>
  <c r="H13" i="35" s="1"/>
  <c r="AA51" i="34"/>
  <c r="H72" i="35" s="1"/>
  <c r="AC31" i="34"/>
  <c r="J52" i="35" s="1"/>
  <c r="Y31" i="34"/>
  <c r="F52" i="35" s="1"/>
  <c r="B18" i="35"/>
  <c r="AB24" i="34"/>
  <c r="I27" i="35" s="1"/>
  <c r="AC21" i="34"/>
  <c r="J24" i="35" s="1"/>
  <c r="AC34" i="34"/>
  <c r="J55" i="35" s="1"/>
  <c r="AC17" i="34"/>
  <c r="J20" i="35" s="1"/>
  <c r="Z10" i="34"/>
  <c r="G13" i="35" s="1"/>
  <c r="X10" i="34"/>
  <c r="E13" i="35" s="1"/>
  <c r="B66" i="35"/>
  <c r="Y45" i="34"/>
  <c r="F66" i="35" s="1"/>
  <c r="X23" i="34"/>
  <c r="E26" i="35" s="1"/>
  <c r="W30" i="34"/>
  <c r="D51" i="35" s="1"/>
  <c r="AA45" i="34"/>
  <c r="H66" i="35" s="1"/>
  <c r="B6" i="35"/>
  <c r="Y22" i="34"/>
  <c r="F25" i="35" s="1"/>
  <c r="X18" i="34"/>
  <c r="E21" i="35" s="1"/>
  <c r="AB20" i="34"/>
  <c r="I23" i="35" s="1"/>
  <c r="AB30" i="34"/>
  <c r="I51" i="35" s="1"/>
  <c r="X32" i="34"/>
  <c r="E53" i="35" s="1"/>
  <c r="V29" i="34"/>
  <c r="C50" i="35" s="1"/>
  <c r="V22" i="34"/>
  <c r="C25" i="35" s="1"/>
  <c r="B21" i="35"/>
  <c r="Z20" i="34"/>
  <c r="G23" i="35" s="1"/>
  <c r="Y28" i="34"/>
  <c r="F49" i="35" s="1"/>
  <c r="AB25" i="34"/>
  <c r="I28" i="35" s="1"/>
  <c r="W4" i="34"/>
  <c r="D7" i="35" s="1"/>
  <c r="AA4" i="34"/>
  <c r="H7" i="35" s="1"/>
  <c r="W29" i="34"/>
  <c r="D50" i="35" s="1"/>
  <c r="Z23" i="34"/>
  <c r="G26" i="35" s="1"/>
  <c r="B62" i="35"/>
  <c r="AC30" i="34"/>
  <c r="J51" i="35" s="1"/>
  <c r="AA28" i="34"/>
  <c r="H49" i="35" s="1"/>
  <c r="W25" i="34"/>
  <c r="D28" i="35" s="1"/>
  <c r="AC4" i="34"/>
  <c r="J7" i="35" s="1"/>
  <c r="W22" i="34"/>
  <c r="D25" i="35" s="1"/>
  <c r="Z22" i="34"/>
  <c r="G25" i="35" s="1"/>
  <c r="AC18" i="34"/>
  <c r="J21" i="35" s="1"/>
  <c r="AA18" i="34"/>
  <c r="H21" i="35" s="1"/>
  <c r="Y23" i="34"/>
  <c r="F26" i="35" s="1"/>
  <c r="AC23" i="34"/>
  <c r="J26" i="35" s="1"/>
  <c r="AC41" i="34"/>
  <c r="J62" i="35" s="1"/>
  <c r="Y41" i="34"/>
  <c r="F62" i="35" s="1"/>
  <c r="B23" i="35"/>
  <c r="X20" i="34"/>
  <c r="E23" i="35" s="1"/>
  <c r="Z30" i="34"/>
  <c r="G51" i="35" s="1"/>
  <c r="Y30" i="34"/>
  <c r="F51" i="35" s="1"/>
  <c r="AB28" i="34"/>
  <c r="I49" i="35" s="1"/>
  <c r="X28" i="34"/>
  <c r="E49" i="35" s="1"/>
  <c r="AC28" i="34"/>
  <c r="J49" i="35" s="1"/>
  <c r="Z25" i="34"/>
  <c r="G28" i="35" s="1"/>
  <c r="Y25" i="34"/>
  <c r="F28" i="35" s="1"/>
  <c r="AB32" i="34"/>
  <c r="I53" i="35" s="1"/>
  <c r="V32" i="34"/>
  <c r="C53" i="35" s="1"/>
  <c r="Z4" i="34"/>
  <c r="G7" i="35" s="1"/>
  <c r="AA29" i="34"/>
  <c r="H50" i="35" s="1"/>
  <c r="AB29" i="34"/>
  <c r="I50" i="35" s="1"/>
  <c r="X3" i="34"/>
  <c r="E6" i="35" s="1"/>
  <c r="AC22" i="34"/>
  <c r="J25" i="35" s="1"/>
  <c r="X22" i="34"/>
  <c r="E25" i="35" s="1"/>
  <c r="V18" i="34"/>
  <c r="C21" i="35" s="1"/>
  <c r="W18" i="34"/>
  <c r="D21" i="35" s="1"/>
  <c r="AB18" i="34"/>
  <c r="I21" i="35" s="1"/>
  <c r="B26" i="35"/>
  <c r="W23" i="34"/>
  <c r="D26" i="35" s="1"/>
  <c r="V41" i="34"/>
  <c r="C62" i="35" s="1"/>
  <c r="Z41" i="34"/>
  <c r="G62" i="35" s="1"/>
  <c r="AB41" i="34"/>
  <c r="I62" i="35" s="1"/>
  <c r="AC20" i="34"/>
  <c r="J23" i="35" s="1"/>
  <c r="AA20" i="34"/>
  <c r="H23" i="35" s="1"/>
  <c r="B51" i="35"/>
  <c r="X30" i="34"/>
  <c r="E51" i="35" s="1"/>
  <c r="W28" i="34"/>
  <c r="D49" i="35" s="1"/>
  <c r="Z28" i="34"/>
  <c r="G49" i="35" s="1"/>
  <c r="AA25" i="34"/>
  <c r="H28" i="35" s="1"/>
  <c r="X25" i="34"/>
  <c r="E28" i="35" s="1"/>
  <c r="Z29" i="34"/>
  <c r="G50" i="35" s="1"/>
  <c r="AC29" i="34"/>
  <c r="J50" i="35" s="1"/>
  <c r="AB3" i="34"/>
  <c r="I6" i="35" s="1"/>
  <c r="V3" i="34"/>
  <c r="C6" i="35" s="1"/>
  <c r="AC32" i="34"/>
  <c r="J53" i="35" s="1"/>
  <c r="B53" i="35"/>
  <c r="B7" i="35"/>
  <c r="X4" i="34"/>
  <c r="E7" i="35" s="1"/>
  <c r="X29" i="34"/>
  <c r="E50" i="35" s="1"/>
  <c r="Y3" i="34"/>
  <c r="F6" i="35" s="1"/>
  <c r="W32" i="34"/>
  <c r="D53" i="35" s="1"/>
  <c r="Z32" i="34"/>
  <c r="G53" i="35" s="1"/>
  <c r="Y4" i="34"/>
  <c r="F7" i="35" s="1"/>
  <c r="Y29" i="34"/>
  <c r="F50" i="35" s="1"/>
  <c r="AC3" i="34"/>
  <c r="J6" i="35" s="1"/>
  <c r="AA3" i="34"/>
  <c r="H6" i="35" s="1"/>
  <c r="AB22" i="34"/>
  <c r="I25" i="35" s="1"/>
  <c r="AA22" i="34"/>
  <c r="H25" i="35" s="1"/>
  <c r="Y18" i="34"/>
  <c r="F21" i="35" s="1"/>
  <c r="AA23" i="34"/>
  <c r="H26" i="35" s="1"/>
  <c r="V23" i="34"/>
  <c r="C26" i="35" s="1"/>
  <c r="X41" i="34"/>
  <c r="E62" i="35" s="1"/>
  <c r="V20" i="34"/>
  <c r="C23" i="35" s="1"/>
  <c r="Y20" i="34"/>
  <c r="F23" i="35" s="1"/>
  <c r="AA30" i="34"/>
  <c r="H51" i="35" s="1"/>
  <c r="V28" i="34"/>
  <c r="C49" i="35" s="1"/>
  <c r="V25" i="34"/>
  <c r="C28" i="35" s="1"/>
  <c r="AB48" i="34"/>
  <c r="I69" i="35" s="1"/>
  <c r="AA48" i="34"/>
  <c r="H69" i="35" s="1"/>
  <c r="Y48" i="34"/>
  <c r="F69" i="35" s="1"/>
  <c r="Y38" i="34"/>
  <c r="F59" i="35" s="1"/>
  <c r="AC38" i="34"/>
  <c r="J59" i="35" s="1"/>
  <c r="V9" i="34"/>
  <c r="C12" i="35" s="1"/>
  <c r="B12" i="35"/>
  <c r="X19" i="34"/>
  <c r="E22" i="35" s="1"/>
  <c r="Y19" i="34"/>
  <c r="F22" i="35" s="1"/>
  <c r="Z40" i="34"/>
  <c r="G61" i="35" s="1"/>
  <c r="B61" i="35"/>
  <c r="Z16" i="34"/>
  <c r="G19" i="35" s="1"/>
  <c r="AC16" i="34"/>
  <c r="J19" i="35" s="1"/>
  <c r="W16" i="34"/>
  <c r="D19" i="35" s="1"/>
  <c r="Y50" i="34"/>
  <c r="F71" i="35" s="1"/>
  <c r="X50" i="34"/>
  <c r="E71" i="35" s="1"/>
  <c r="W44" i="34"/>
  <c r="D65" i="35" s="1"/>
  <c r="B65" i="35"/>
  <c r="AC44" i="34"/>
  <c r="J65" i="35" s="1"/>
  <c r="AC47" i="34"/>
  <c r="J68" i="35" s="1"/>
  <c r="B68" i="35"/>
  <c r="AA14" i="34"/>
  <c r="H17" i="35" s="1"/>
  <c r="W14" i="34"/>
  <c r="D17" i="35" s="1"/>
  <c r="X48" i="34"/>
  <c r="E69" i="35" s="1"/>
  <c r="B69" i="35"/>
  <c r="V38" i="34"/>
  <c r="C59" i="35" s="1"/>
  <c r="X38" i="34"/>
  <c r="E59" i="35" s="1"/>
  <c r="B59" i="35"/>
  <c r="W9" i="34"/>
  <c r="D12" i="35" s="1"/>
  <c r="AA9" i="34"/>
  <c r="H12" i="35" s="1"/>
  <c r="W19" i="34"/>
  <c r="D22" i="35" s="1"/>
  <c r="AC19" i="34"/>
  <c r="J22" i="35" s="1"/>
  <c r="AB19" i="34"/>
  <c r="I22" i="35" s="1"/>
  <c r="Y40" i="34"/>
  <c r="F61" i="35" s="1"/>
  <c r="V40" i="34"/>
  <c r="C61" i="35" s="1"/>
  <c r="AB16" i="34"/>
  <c r="I19" i="35" s="1"/>
  <c r="V16" i="34"/>
  <c r="C19" i="35" s="1"/>
  <c r="Z50" i="34"/>
  <c r="G71" i="35" s="1"/>
  <c r="AB50" i="34"/>
  <c r="I71" i="35" s="1"/>
  <c r="V50" i="34"/>
  <c r="C71" i="35" s="1"/>
  <c r="Z44" i="34"/>
  <c r="G65" i="35" s="1"/>
  <c r="AB44" i="34"/>
  <c r="I65" i="35" s="1"/>
  <c r="AA47" i="34"/>
  <c r="H68" i="35" s="1"/>
  <c r="AB47" i="34"/>
  <c r="I68" i="35" s="1"/>
  <c r="X47" i="34"/>
  <c r="E68" i="35" s="1"/>
  <c r="X14" i="34"/>
  <c r="E17" i="35" s="1"/>
  <c r="AC14" i="34"/>
  <c r="J17" i="35" s="1"/>
  <c r="W48" i="34"/>
  <c r="D69" i="35" s="1"/>
  <c r="W38" i="34"/>
  <c r="D59" i="35" s="1"/>
  <c r="AC9" i="34"/>
  <c r="J12" i="35" s="1"/>
  <c r="AA19" i="34"/>
  <c r="H22" i="35" s="1"/>
  <c r="AA40" i="34"/>
  <c r="H61" i="35" s="1"/>
  <c r="X16" i="34"/>
  <c r="E19" i="35" s="1"/>
  <c r="B71" i="35"/>
  <c r="AA44" i="34"/>
  <c r="H65" i="35" s="1"/>
  <c r="Y47" i="34"/>
  <c r="F68" i="35" s="1"/>
  <c r="Z14" i="34"/>
  <c r="G17" i="35" s="1"/>
  <c r="G76" i="35" l="1"/>
  <c r="G33" i="35"/>
  <c r="I33" i="35" s="1"/>
  <c r="I35" i="35" l="1"/>
  <c r="G35" i="35"/>
  <c r="G78" i="35"/>
  <c r="I76" i="35"/>
  <c r="I78" i="35" s="1"/>
</calcChain>
</file>

<file path=xl/comments1.xml><?xml version="1.0" encoding="utf-8"?>
<comments xmlns="http://schemas.openxmlformats.org/spreadsheetml/2006/main">
  <authors>
    <author>MSATO</author>
  </authors>
  <commentList>
    <comment ref="G5" authorId="0" shapeId="0">
      <text>
        <r>
          <rPr>
            <b/>
            <sz val="9"/>
            <color indexed="81"/>
            <rFont val="ＭＳ Ｐゴシック"/>
            <family val="3"/>
            <charset val="128"/>
          </rPr>
          <t>１種目につき１行使用してください。（２種目に申込む場合は２行使用してください。）</t>
        </r>
      </text>
    </comment>
    <comment ref="AL6" authorId="0" shapeId="0">
      <text>
        <r>
          <rPr>
            <sz val="9"/>
            <color indexed="81"/>
            <rFont val="ＭＳ Ｐゴシック"/>
            <family val="3"/>
            <charset val="128"/>
          </rPr>
          <t xml:space="preserve">他県選手の場合は右側の「登録県」の列を変更してください。
</t>
        </r>
      </text>
    </comment>
    <comment ref="AO6" authorId="0" shapeId="0">
      <text>
        <r>
          <rPr>
            <b/>
            <sz val="9"/>
            <color indexed="81"/>
            <rFont val="ＭＳ ゴシック"/>
            <family val="3"/>
            <charset val="128"/>
          </rPr>
          <t>"X1"に入力可能なもの</t>
        </r>
        <r>
          <rPr>
            <sz val="9"/>
            <color indexed="81"/>
            <rFont val="ＭＳ ゴシック"/>
            <family val="3"/>
            <charset val="128"/>
          </rPr>
          <t xml:space="preserve">
OPN・・・オープン参加
*・・・規格外資格記録
OPN*・・・オープン参加
　　　かつ規格外資格記録
</t>
        </r>
        <r>
          <rPr>
            <sz val="9"/>
            <color indexed="81"/>
            <rFont val="ＭＳ Ｐゴシック"/>
            <family val="3"/>
            <charset val="128"/>
          </rPr>
          <t xml:space="preserve">
</t>
        </r>
      </text>
    </comment>
    <comment ref="AQ6" authorId="0" shapeId="0">
      <text>
        <r>
          <rPr>
            <sz val="9"/>
            <color indexed="81"/>
            <rFont val="ＭＳ Ｐゴシック"/>
            <family val="3"/>
            <charset val="128"/>
          </rPr>
          <t xml:space="preserve">他県の場合はリストから選択して修正してください。（初期値は「山形」になっています。）
</t>
        </r>
      </text>
    </comment>
  </commentList>
</comments>
</file>

<file path=xl/comments2.xml><?xml version="1.0" encoding="utf-8"?>
<comments xmlns="http://schemas.openxmlformats.org/spreadsheetml/2006/main">
  <authors>
    <author>MSATO</author>
  </authors>
  <commentList>
    <comment ref="H5" authorId="0" shapeId="0">
      <text>
        <r>
          <rPr>
            <b/>
            <sz val="9"/>
            <color indexed="81"/>
            <rFont val="ＭＳ Ｐゴシック"/>
            <family val="3"/>
            <charset val="128"/>
          </rPr>
          <t>地区大会申し込みの際は“ 空欄 ”</t>
        </r>
      </text>
    </comment>
    <comment ref="AI6" authorId="0" shapeId="0">
      <text>
        <r>
          <rPr>
            <b/>
            <sz val="9"/>
            <color indexed="81"/>
            <rFont val="ＭＳ ゴシック"/>
            <family val="3"/>
            <charset val="128"/>
          </rPr>
          <t>"X1"に入力可能なもの</t>
        </r>
        <r>
          <rPr>
            <sz val="9"/>
            <color indexed="81"/>
            <rFont val="ＭＳ ゴシック"/>
            <family val="3"/>
            <charset val="128"/>
          </rPr>
          <t xml:space="preserve">
OPN・・・オープン参加
*・・・規格外資格記録
OPN*・・・オープン参加
　　　かつ規格外資格記録
</t>
        </r>
        <r>
          <rPr>
            <sz val="9"/>
            <color indexed="81"/>
            <rFont val="ＭＳ Ｐゴシック"/>
            <family val="3"/>
            <charset val="128"/>
          </rPr>
          <t xml:space="preserve">
</t>
        </r>
      </text>
    </comment>
  </commentList>
</comments>
</file>

<file path=xl/comments3.xml><?xml version="1.0" encoding="utf-8"?>
<comments xmlns="http://schemas.openxmlformats.org/spreadsheetml/2006/main">
  <authors>
    <author>Windows ユーザー</author>
  </authors>
  <commentList>
    <comment ref="G32" authorId="0" shapeId="0">
      <text>
        <r>
          <rPr>
            <b/>
            <sz val="9"/>
            <color indexed="81"/>
            <rFont val="MS P ゴシック"/>
            <family val="3"/>
            <charset val="128"/>
          </rPr>
          <t>“ ０ ”もしくは“ １ ”を入力</t>
        </r>
        <r>
          <rPr>
            <sz val="9"/>
            <color indexed="81"/>
            <rFont val="MS P ゴシック"/>
            <family val="3"/>
            <charset val="128"/>
          </rPr>
          <t xml:space="preserve">
(注)男女の監督を１名が兼ねる場合は、
　　男子の監督を“１”、
　　女子の監督を“０”のように、
　　二重カウントにならないようにする。　</t>
        </r>
      </text>
    </comment>
  </commentList>
</comments>
</file>

<file path=xl/comments4.xml><?xml version="1.0" encoding="utf-8"?>
<comments xmlns="http://schemas.openxmlformats.org/spreadsheetml/2006/main">
  <authors>
    <author>Windows ユーザー</author>
  </authors>
  <commentList>
    <comment ref="G32" authorId="0" shapeId="0">
      <text>
        <r>
          <rPr>
            <b/>
            <sz val="9"/>
            <color indexed="81"/>
            <rFont val="MS P ゴシック"/>
            <family val="3"/>
            <charset val="128"/>
          </rPr>
          <t>“ ０ ”もしくは“ １ ”を入力</t>
        </r>
        <r>
          <rPr>
            <sz val="9"/>
            <color indexed="81"/>
            <rFont val="MS P ゴシック"/>
            <family val="3"/>
            <charset val="128"/>
          </rPr>
          <t xml:space="preserve">
(注)男女の監督を１名が兼ねる場合は、
　　男子の監督を“１”、
　　女子の監督を“０”のように、
　　二重カウントにならないようにする。　</t>
        </r>
      </text>
    </comment>
  </commentList>
</comments>
</file>

<file path=xl/sharedStrings.xml><?xml version="1.0" encoding="utf-8"?>
<sst xmlns="http://schemas.openxmlformats.org/spreadsheetml/2006/main" count="1608" uniqueCount="663">
  <si>
    <t>所属・学校名</t>
    <rPh sb="0" eb="2">
      <t>ショゾク</t>
    </rPh>
    <rPh sb="3" eb="5">
      <t>ガッコウ</t>
    </rPh>
    <rPh sb="5" eb="6">
      <t>メイ</t>
    </rPh>
    <phoneticPr fontId="1"/>
  </si>
  <si>
    <t>登録番号</t>
    <rPh sb="0" eb="2">
      <t>トウロク</t>
    </rPh>
    <rPh sb="2" eb="4">
      <t>バンゴウ</t>
    </rPh>
    <phoneticPr fontId="1"/>
  </si>
  <si>
    <t>氏名</t>
    <rPh sb="0" eb="2">
      <t>シメイ</t>
    </rPh>
    <phoneticPr fontId="1"/>
  </si>
  <si>
    <t>学年</t>
    <rPh sb="0" eb="2">
      <t>ガクネン</t>
    </rPh>
    <phoneticPr fontId="1"/>
  </si>
  <si>
    <t>性別</t>
    <rPh sb="0" eb="2">
      <t>セイベツ</t>
    </rPh>
    <phoneticPr fontId="1"/>
  </si>
  <si>
    <t>種目</t>
    <rPh sb="0" eb="2">
      <t>シュモク</t>
    </rPh>
    <phoneticPr fontId="1"/>
  </si>
  <si>
    <t>備考</t>
    <rPh sb="0" eb="2">
      <t>ビコウ</t>
    </rPh>
    <phoneticPr fontId="1"/>
  </si>
  <si>
    <t>男</t>
    <rPh sb="0" eb="1">
      <t>オトコ</t>
    </rPh>
    <phoneticPr fontId="1"/>
  </si>
  <si>
    <t>女</t>
    <rPh sb="0" eb="1">
      <t>オンナ</t>
    </rPh>
    <phoneticPr fontId="1"/>
  </si>
  <si>
    <t>漢字・ほか</t>
    <rPh sb="0" eb="2">
      <t>カンジ</t>
    </rPh>
    <phoneticPr fontId="1"/>
  </si>
  <si>
    <t>所属電話番号</t>
    <rPh sb="0" eb="2">
      <t>ショゾク</t>
    </rPh>
    <rPh sb="2" eb="4">
      <t>デンワ</t>
    </rPh>
    <rPh sb="4" eb="6">
      <t>バンゴウ</t>
    </rPh>
    <phoneticPr fontId="1"/>
  </si>
  <si>
    <t>問合先電話番号
(携帯電話等)</t>
    <rPh sb="0" eb="2">
      <t>トイアワ</t>
    </rPh>
    <rPh sb="2" eb="3">
      <t>サキ</t>
    </rPh>
    <rPh sb="3" eb="5">
      <t>デンワ</t>
    </rPh>
    <rPh sb="5" eb="7">
      <t>バンゴウ</t>
    </rPh>
    <rPh sb="9" eb="11">
      <t>ケイタイ</t>
    </rPh>
    <rPh sb="11" eb="13">
      <t>デンワ</t>
    </rPh>
    <rPh sb="13" eb="14">
      <t>トウ</t>
    </rPh>
    <phoneticPr fontId="1"/>
  </si>
  <si>
    <t>DB</t>
    <phoneticPr fontId="1"/>
  </si>
  <si>
    <t>記録</t>
    <rPh sb="0" eb="2">
      <t>キロク</t>
    </rPh>
    <phoneticPr fontId="1"/>
  </si>
  <si>
    <t>S1</t>
    <phoneticPr fontId="1"/>
  </si>
  <si>
    <t>ZK</t>
    <phoneticPr fontId="1"/>
  </si>
  <si>
    <t>N1</t>
    <phoneticPr fontId="1"/>
  </si>
  <si>
    <t>N2</t>
    <phoneticPr fontId="1"/>
  </si>
  <si>
    <t>MC</t>
    <phoneticPr fontId="1"/>
  </si>
  <si>
    <t>KC</t>
  </si>
  <si>
    <t>N1</t>
  </si>
  <si>
    <t>063101</t>
  </si>
  <si>
    <t>ﾔﾏｶﾞﾀﾋｶﾞｼｺｳｺｳ</t>
  </si>
  <si>
    <t>063102</t>
  </si>
  <si>
    <t>ﾔﾏｶﾞﾀﾐﾅﾐｺｳｺｳ</t>
  </si>
  <si>
    <t>063105</t>
  </si>
  <si>
    <t>ﾔﾏｶﾞﾀｺｳｷﾞｮｳｺｳｺｳ</t>
  </si>
  <si>
    <t>063106</t>
  </si>
  <si>
    <t>ﾔﾏｶﾞﾀﾁｭｳｵｳｺｳｺｳ</t>
  </si>
  <si>
    <t>063107</t>
  </si>
  <si>
    <t>ﾔﾏｶﾞﾀｼﾘﾂｼｮｳｷﾞｮｳｺｳｺｳ</t>
  </si>
  <si>
    <t>063110</t>
  </si>
  <si>
    <t>ﾃﾝﾄﾞｳｺｳｺｳ</t>
  </si>
  <si>
    <t>063111</t>
  </si>
  <si>
    <t>ﾔﾏﾉﾍﾞｺｳｺｳ</t>
  </si>
  <si>
    <t>063112</t>
  </si>
  <si>
    <t>ｻｶﾞｴｺｳｺｳ</t>
  </si>
  <si>
    <t>063113</t>
  </si>
  <si>
    <t>ｻｶﾞｴｺｳｷﾞｮｳｺｳｺｳ</t>
  </si>
  <si>
    <t>ﾔﾁｺｳｺｳ</t>
  </si>
  <si>
    <t>ｶﾐﾉﾔﾏﾒｲｼﾝｶﾝｺｳｺｳ</t>
  </si>
  <si>
    <t>063452</t>
  </si>
  <si>
    <t>063501</t>
  </si>
  <si>
    <t>ﾔﾏｶﾞﾀｼﾞｮｳﾎｸｺｳｺｳ</t>
  </si>
  <si>
    <t>063502</t>
  </si>
  <si>
    <t>ﾔﾏｶﾞﾀｶﾞｸｲﾝｺｳｺｳ</t>
  </si>
  <si>
    <t>063503</t>
  </si>
  <si>
    <t>ﾆﾎﾝﾀﾞｲｶﾞｸﾔﾏｶﾞﾀｺｳｺｳ</t>
  </si>
  <si>
    <t>063504</t>
  </si>
  <si>
    <t>ﾔﾏｶﾞﾀﾒｲｾｲｺｳｺｳ</t>
  </si>
  <si>
    <t>063505</t>
  </si>
  <si>
    <t>063506</t>
  </si>
  <si>
    <t>063507</t>
  </si>
  <si>
    <t>ﾄｳｶｲﾀﾞｲｶﾞｸﾔﾏｶﾞﾀｺｳｺｳ</t>
  </si>
  <si>
    <t>ｹﾝﾘﾂﾑﾗﾔﾏｻﾝｷﾞｮｳｺｳｺｳ</t>
  </si>
  <si>
    <t>ｷﾀﾑﾗﾔﾏｺｳｺｳ</t>
  </si>
  <si>
    <t>063123</t>
  </si>
  <si>
    <t>ｼﾝｼﾞｮｳｶﾑﾛｻﾝｷﾞｮｳｺｳｺｳ</t>
  </si>
  <si>
    <t>063508</t>
  </si>
  <si>
    <t>ｼﾝｼﾞｮｳﾋｶﾞｼｺｳｺｳ</t>
  </si>
  <si>
    <t>ﾖﾈｻﾞﾜｺｳｼﾞｮｳｶﾝｺｳｺｳ</t>
  </si>
  <si>
    <t>ﾖﾈｻﾞﾜﾋｶﾞｼｺｳｺｳ</t>
  </si>
  <si>
    <t>063509</t>
  </si>
  <si>
    <t>ｸﾉﾘｶﾞｸｴﾝｺｳｺｳ</t>
  </si>
  <si>
    <t>ｵｷﾀﾏﾉｳｷﾞｮｳｺｳｺｳ</t>
  </si>
  <si>
    <t>ﾅﾝﾖｳｺｳｺｳ</t>
  </si>
  <si>
    <t>063133</t>
  </si>
  <si>
    <t>ﾀｶﾊﾀｺｳｺｳ</t>
  </si>
  <si>
    <t>ﾅｶﾞｲｺｳｺｳ</t>
  </si>
  <si>
    <t>ﾅｶﾞｲｺｳｷﾞｮｳｺｳｺｳ</t>
  </si>
  <si>
    <t>ｵｸﾞﾆｺｳｺｳ</t>
  </si>
  <si>
    <t>063510</t>
  </si>
  <si>
    <t>ﾖﾈｻﾞﾜﾁｭｳｵｳｺｳｺｳ</t>
  </si>
  <si>
    <t>ｱﾗﾄｺｳｺｳ</t>
  </si>
  <si>
    <t>ﾂﾙｵｶﾁｭｳｵｳｺｳｺｳ</t>
  </si>
  <si>
    <t>ﾂﾙｵｶｺｳｷﾞｮｳｺｳｺｳ</t>
  </si>
  <si>
    <t>063147</t>
  </si>
  <si>
    <t>ｶﾓｽｲｻﾝｺｳｺｳ</t>
  </si>
  <si>
    <t>063144</t>
  </si>
  <si>
    <t>ｼｮｳﾅｲｿｳｺﾞｳｺｳｺｳ</t>
  </si>
  <si>
    <t>ﾂﾙｵｶﾋｶﾞｼｺｳｺｳ</t>
  </si>
  <si>
    <t>鶴岡高専</t>
  </si>
  <si>
    <t>ﾂﾙｵｶｺｳｾﾝ</t>
  </si>
  <si>
    <t>ﾕｻﾞｺｳｺｳ</t>
  </si>
  <si>
    <t>ｻｶﾀｺｳﾘｮｳｺｳｺｳ</t>
  </si>
  <si>
    <t>063150</t>
  </si>
  <si>
    <t>ｻｶﾀﾆｼｺｳｺｳ</t>
  </si>
  <si>
    <t>063149</t>
  </si>
  <si>
    <t>ｻｶﾀﾋｶﾞｼｺｳｺｳ</t>
  </si>
  <si>
    <t>ｻｶﾀﾐﾅﾐｺｳｺｳ</t>
  </si>
  <si>
    <t>ｶｼﾞｮｳｶﾞｸｴﾝｺｳｺｳ</t>
  </si>
  <si>
    <t>ｶｼﾞｮｳｶﾞｸｴﾝﾖﾝﾌﾞｺｳｺｳ</t>
  </si>
  <si>
    <t>063103</t>
  </si>
  <si>
    <t>ﾔﾏｶﾞﾀﾆｼｺｳｺｳ</t>
  </si>
  <si>
    <t>063104</t>
  </si>
  <si>
    <t>ﾔﾏｶﾞﾀｷﾀｺｳｺｳ</t>
  </si>
  <si>
    <t>KC</t>
    <phoneticPr fontId="1"/>
  </si>
  <si>
    <t>所属略称</t>
    <rPh sb="0" eb="2">
      <t>ショゾク</t>
    </rPh>
    <rPh sb="2" eb="4">
      <t>リャクショウ</t>
    </rPh>
    <phoneticPr fontId="1"/>
  </si>
  <si>
    <t>MC</t>
  </si>
  <si>
    <t>MC</t>
    <phoneticPr fontId="1"/>
  </si>
  <si>
    <t>X1</t>
    <phoneticPr fontId="1"/>
  </si>
  <si>
    <t>種目(申込)</t>
    <rPh sb="0" eb="2">
      <t>シュモク</t>
    </rPh>
    <rPh sb="3" eb="5">
      <t>モウシコ</t>
    </rPh>
    <phoneticPr fontId="1"/>
  </si>
  <si>
    <t>ZK</t>
  </si>
  <si>
    <t>N2</t>
  </si>
  <si>
    <t>区分</t>
    <rPh sb="0" eb="2">
      <t>クブン</t>
    </rPh>
    <phoneticPr fontId="1"/>
  </si>
  <si>
    <t>一般</t>
    <rPh sb="0" eb="2">
      <t>イッパン</t>
    </rPh>
    <phoneticPr fontId="1"/>
  </si>
  <si>
    <t>大学</t>
    <rPh sb="0" eb="2">
      <t>ダイガク</t>
    </rPh>
    <phoneticPr fontId="1"/>
  </si>
  <si>
    <t>中学</t>
    <rPh sb="0" eb="2">
      <t>チュウガク</t>
    </rPh>
    <phoneticPr fontId="1"/>
  </si>
  <si>
    <t>高校</t>
    <rPh sb="0" eb="2">
      <t>コウコウ</t>
    </rPh>
    <phoneticPr fontId="1"/>
  </si>
  <si>
    <t>区分性別</t>
    <rPh sb="0" eb="2">
      <t>クブン</t>
    </rPh>
    <rPh sb="2" eb="4">
      <t>セイベツ</t>
    </rPh>
    <phoneticPr fontId="1"/>
  </si>
  <si>
    <t>一般男</t>
    <rPh sb="0" eb="2">
      <t>イッパン</t>
    </rPh>
    <rPh sb="2" eb="3">
      <t>オトコ</t>
    </rPh>
    <phoneticPr fontId="1"/>
  </si>
  <si>
    <t>大学男</t>
    <rPh sb="0" eb="2">
      <t>ダイガク</t>
    </rPh>
    <rPh sb="2" eb="3">
      <t>オトコ</t>
    </rPh>
    <phoneticPr fontId="1"/>
  </si>
  <si>
    <t>高校男</t>
    <rPh sb="0" eb="2">
      <t>コウコウ</t>
    </rPh>
    <rPh sb="2" eb="3">
      <t>オトコ</t>
    </rPh>
    <phoneticPr fontId="1"/>
  </si>
  <si>
    <t>中学男</t>
    <rPh sb="0" eb="2">
      <t>チュウガク</t>
    </rPh>
    <rPh sb="2" eb="3">
      <t>オトコ</t>
    </rPh>
    <phoneticPr fontId="1"/>
  </si>
  <si>
    <t>小学男</t>
    <rPh sb="0" eb="2">
      <t>ショウガク</t>
    </rPh>
    <rPh sb="2" eb="3">
      <t>オトコ</t>
    </rPh>
    <phoneticPr fontId="1"/>
  </si>
  <si>
    <t>一般女</t>
    <rPh sb="0" eb="2">
      <t>イッパン</t>
    </rPh>
    <rPh sb="2" eb="3">
      <t>オンナ</t>
    </rPh>
    <phoneticPr fontId="1"/>
  </si>
  <si>
    <t>大学女</t>
    <rPh sb="0" eb="2">
      <t>ダイガク</t>
    </rPh>
    <rPh sb="2" eb="3">
      <t>オンナ</t>
    </rPh>
    <phoneticPr fontId="1"/>
  </si>
  <si>
    <t>高校女</t>
    <rPh sb="0" eb="2">
      <t>コウコウ</t>
    </rPh>
    <rPh sb="2" eb="3">
      <t>オンナ</t>
    </rPh>
    <phoneticPr fontId="1"/>
  </si>
  <si>
    <t>中学女</t>
    <rPh sb="0" eb="2">
      <t>チュウガク</t>
    </rPh>
    <rPh sb="2" eb="3">
      <t>オンナ</t>
    </rPh>
    <phoneticPr fontId="1"/>
  </si>
  <si>
    <t>小学女</t>
    <rPh sb="0" eb="2">
      <t>ショウガク</t>
    </rPh>
    <rPh sb="2" eb="3">
      <t>オンナ</t>
    </rPh>
    <phoneticPr fontId="1"/>
  </si>
  <si>
    <t>code</t>
    <phoneticPr fontId="1"/>
  </si>
  <si>
    <t>種目略称</t>
    <rPh sb="0" eb="2">
      <t>シュモク</t>
    </rPh>
    <rPh sb="2" eb="4">
      <t>リャクショウ</t>
    </rPh>
    <phoneticPr fontId="1"/>
  </si>
  <si>
    <t>種目code</t>
    <rPh sb="0" eb="2">
      <t>シュモク</t>
    </rPh>
    <phoneticPr fontId="1"/>
  </si>
  <si>
    <t>種目code説明</t>
    <rPh sb="0" eb="2">
      <t>シュモク</t>
    </rPh>
    <rPh sb="6" eb="8">
      <t>セツメイ</t>
    </rPh>
    <phoneticPr fontId="1"/>
  </si>
  <si>
    <t>左3桁は種目code</t>
    <rPh sb="0" eb="1">
      <t>ヒダリ</t>
    </rPh>
    <rPh sb="2" eb="3">
      <t>ケタ</t>
    </rPh>
    <rPh sb="4" eb="6">
      <t>シュモク</t>
    </rPh>
    <phoneticPr fontId="1"/>
  </si>
  <si>
    <t>4桁目は種別</t>
    <rPh sb="1" eb="2">
      <t>ケタ</t>
    </rPh>
    <rPh sb="2" eb="3">
      <t>メ</t>
    </rPh>
    <rPh sb="4" eb="6">
      <t>シュベツ</t>
    </rPh>
    <phoneticPr fontId="1"/>
  </si>
  <si>
    <t>　　0=なし</t>
    <phoneticPr fontId="1"/>
  </si>
  <si>
    <t>　　1=一般高校</t>
    <rPh sb="4" eb="6">
      <t>イッパン</t>
    </rPh>
    <rPh sb="6" eb="8">
      <t>コウコウ</t>
    </rPh>
    <phoneticPr fontId="1"/>
  </si>
  <si>
    <t>　　2=一般</t>
    <rPh sb="4" eb="6">
      <t>イッパン</t>
    </rPh>
    <phoneticPr fontId="1"/>
  </si>
  <si>
    <t>　　3=高校</t>
    <rPh sb="4" eb="6">
      <t>コウコウ</t>
    </rPh>
    <phoneticPr fontId="1"/>
  </si>
  <si>
    <t>　　4=中学</t>
    <rPh sb="4" eb="6">
      <t>チュウガク</t>
    </rPh>
    <phoneticPr fontId="1"/>
  </si>
  <si>
    <t>　　5=小学</t>
    <rPh sb="4" eb="6">
      <t>ショウガク</t>
    </rPh>
    <phoneticPr fontId="1"/>
  </si>
  <si>
    <t>02</t>
  </si>
  <si>
    <t>03</t>
  </si>
  <si>
    <t>04</t>
  </si>
  <si>
    <t>05</t>
  </si>
  <si>
    <t>06</t>
  </si>
  <si>
    <t>07</t>
  </si>
  <si>
    <t>08</t>
  </si>
  <si>
    <t>09</t>
  </si>
  <si>
    <t>種目番号</t>
    <rPh sb="0" eb="2">
      <t>シュモク</t>
    </rPh>
    <rPh sb="2" eb="4">
      <t>バンゴウ</t>
    </rPh>
    <phoneticPr fontId="1"/>
  </si>
  <si>
    <t>m 400m</t>
    <phoneticPr fontId="1"/>
  </si>
  <si>
    <t>m 1500m</t>
    <phoneticPr fontId="1"/>
  </si>
  <si>
    <t>m LJ</t>
    <phoneticPr fontId="1"/>
  </si>
  <si>
    <t>m SP</t>
    <phoneticPr fontId="1"/>
  </si>
  <si>
    <t>m DT</t>
    <phoneticPr fontId="1"/>
  </si>
  <si>
    <t>m JT</t>
    <phoneticPr fontId="1"/>
  </si>
  <si>
    <t>w 100m</t>
    <phoneticPr fontId="1"/>
  </si>
  <si>
    <t>w LJ</t>
    <phoneticPr fontId="1"/>
  </si>
  <si>
    <t>w SP</t>
    <phoneticPr fontId="1"/>
  </si>
  <si>
    <t>w DT</t>
    <phoneticPr fontId="1"/>
  </si>
  <si>
    <t>w JT</t>
    <phoneticPr fontId="1"/>
  </si>
  <si>
    <t>北海道</t>
  </si>
  <si>
    <t>神奈川</t>
  </si>
  <si>
    <t>和歌山</t>
  </si>
  <si>
    <t>鹿児島</t>
  </si>
  <si>
    <t>01</t>
    <phoneticPr fontId="7"/>
  </si>
  <si>
    <t>青森</t>
  </si>
  <si>
    <t>岩手</t>
  </si>
  <si>
    <t>宮城</t>
  </si>
  <si>
    <t>秋田</t>
  </si>
  <si>
    <t>山形</t>
  </si>
  <si>
    <t>福島</t>
  </si>
  <si>
    <t>茨城</t>
  </si>
  <si>
    <t>栃木</t>
  </si>
  <si>
    <t>群馬</t>
  </si>
  <si>
    <t>埼玉</t>
  </si>
  <si>
    <t>千葉</t>
  </si>
  <si>
    <t>東京</t>
  </si>
  <si>
    <t>新潟</t>
  </si>
  <si>
    <t>富山</t>
  </si>
  <si>
    <t>石川</t>
  </si>
  <si>
    <t>福井</t>
  </si>
  <si>
    <t>山梨</t>
  </si>
  <si>
    <t>長野</t>
  </si>
  <si>
    <t>岐阜</t>
  </si>
  <si>
    <t>静岡</t>
  </si>
  <si>
    <t>愛知</t>
  </si>
  <si>
    <t>三重</t>
  </si>
  <si>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</si>
  <si>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</si>
  <si>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</si>
  <si>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</si>
  <si>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</si>
  <si>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</si>
  <si>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</si>
  <si>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</si>
  <si>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</si>
  <si>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</si>
  <si>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</si>
  <si>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</si>
  <si>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</si>
  <si>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</si>
  <si>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</si>
  <si>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</si>
  <si>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</si>
  <si>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</si>
  <si>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</si>
  <si>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</si>
  <si>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</si>
  <si>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学連</t>
  </si>
  <si>
    <t>登録県</t>
    <rPh sb="0" eb="2">
      <t>トウロク</t>
    </rPh>
    <rPh sb="2" eb="3">
      <t>ケン</t>
    </rPh>
    <phoneticPr fontId="1"/>
  </si>
  <si>
    <t>m 400mR</t>
    <phoneticPr fontId="1"/>
  </si>
  <si>
    <t>m 1600mR</t>
    <phoneticPr fontId="1"/>
  </si>
  <si>
    <t>健康証明書・出場認知書</t>
    <rPh sb="0" eb="2">
      <t>ケンコウ</t>
    </rPh>
    <rPh sb="2" eb="4">
      <t>ショウメイ</t>
    </rPh>
    <rPh sb="4" eb="5">
      <t>ショ</t>
    </rPh>
    <rPh sb="6" eb="8">
      <t>シュツジョウ</t>
    </rPh>
    <rPh sb="8" eb="10">
      <t>ニンチ</t>
    </rPh>
    <rPh sb="10" eb="11">
      <t>ショ</t>
    </rPh>
    <phoneticPr fontId="1"/>
  </si>
  <si>
    <t>種目（リレー種目）</t>
    <rPh sb="0" eb="1">
      <t>タネ</t>
    </rPh>
    <rPh sb="1" eb="2">
      <t>メ</t>
    </rPh>
    <rPh sb="6" eb="8">
      <t>シュモク</t>
    </rPh>
    <rPh sb="7" eb="8">
      <t>ジンシュ</t>
    </rPh>
    <phoneticPr fontId="1"/>
  </si>
  <si>
    <t>メンバー</t>
    <phoneticPr fontId="8"/>
  </si>
  <si>
    <t>氏名(漢字・ほか)</t>
    <rPh sb="0" eb="2">
      <t>シメイ</t>
    </rPh>
    <rPh sb="3" eb="5">
      <t>カンジ</t>
    </rPh>
    <phoneticPr fontId="1"/>
  </si>
  <si>
    <t>所属電話番号</t>
    <phoneticPr fontId="8"/>
  </si>
  <si>
    <t>問合先電話番号
(携帯電話等)</t>
    <rPh sb="9" eb="11">
      <t>ケイタイ</t>
    </rPh>
    <rPh sb="11" eb="13">
      <t>デンワ</t>
    </rPh>
    <rPh sb="13" eb="14">
      <t>トウ</t>
    </rPh>
    <phoneticPr fontId="8"/>
  </si>
  <si>
    <t>DB</t>
  </si>
  <si>
    <t>所属</t>
    <rPh sb="0" eb="2">
      <t>ショゾク</t>
    </rPh>
    <phoneticPr fontId="1"/>
  </si>
  <si>
    <t>所属</t>
    <rPh sb="0" eb="2">
      <t>ショゾク</t>
    </rPh>
    <phoneticPr fontId="8"/>
  </si>
  <si>
    <t>氏名加工</t>
    <rPh sb="0" eb="2">
      <t>シメイ</t>
    </rPh>
    <rPh sb="2" eb="4">
      <t>カコウ</t>
    </rPh>
    <phoneticPr fontId="1"/>
  </si>
  <si>
    <t>氏名加工</t>
    <rPh sb="0" eb="2">
      <t>シメイ</t>
    </rPh>
    <rPh sb="2" eb="4">
      <t>カコウ</t>
    </rPh>
    <phoneticPr fontId="8"/>
  </si>
  <si>
    <t>SX</t>
    <phoneticPr fontId="1"/>
  </si>
  <si>
    <t>SX</t>
    <phoneticPr fontId="8"/>
  </si>
  <si>
    <t>TM</t>
    <phoneticPr fontId="1"/>
  </si>
  <si>
    <t>S1</t>
    <phoneticPr fontId="1"/>
  </si>
  <si>
    <t>S2</t>
    <phoneticPr fontId="1"/>
  </si>
  <si>
    <t>S3</t>
    <phoneticPr fontId="1"/>
  </si>
  <si>
    <t>S4</t>
    <phoneticPr fontId="1"/>
  </si>
  <si>
    <t>S5</t>
    <phoneticPr fontId="1"/>
  </si>
  <si>
    <t>S6</t>
    <phoneticPr fontId="1"/>
  </si>
  <si>
    <t>063108</t>
  </si>
  <si>
    <t>ﾄｳｵｳｶﾞｯｶﾝｺｳｺｳ</t>
  </si>
  <si>
    <t>ｼﾝｼﾞｮｳｶﾑﾛｻﾝｷﾞｮｳｺｳｺｳﾏﾑﾛｶﾞﾜｺｳ</t>
  </si>
  <si>
    <t>063134</t>
  </si>
  <si>
    <t>063142</t>
  </si>
  <si>
    <t>ﾔﾏｶﾞﾀﾛｳｶﾞｯｺｳ</t>
  </si>
  <si>
    <t>ｻｶﾀﾆｼｺｳｺｳﾃｲｼﾞｾｲ</t>
  </si>
  <si>
    <t>男</t>
    <rPh sb="0" eb="1">
      <t>オトコ</t>
    </rPh>
    <phoneticPr fontId="10"/>
  </si>
  <si>
    <t>女</t>
    <rPh sb="0" eb="1">
      <t>オンナ</t>
    </rPh>
    <phoneticPr fontId="10"/>
  </si>
  <si>
    <t>必ず記入してください。全てのシートに反映されます。</t>
    <rPh sb="0" eb="1">
      <t>カナラ</t>
    </rPh>
    <rPh sb="2" eb="4">
      <t>キニュウ</t>
    </rPh>
    <rPh sb="11" eb="12">
      <t>スベ</t>
    </rPh>
    <rPh sb="18" eb="20">
      <t>ハンエイ</t>
    </rPh>
    <phoneticPr fontId="1"/>
  </si>
  <si>
    <r>
      <t>所属・学校名</t>
    </r>
    <r>
      <rPr>
        <b/>
        <sz val="12"/>
        <color rgb="FFFF0000"/>
        <rFont val="ＭＳ Ｐゴシック"/>
        <family val="3"/>
        <charset val="128"/>
        <scheme val="minor"/>
      </rPr>
      <t>（正式名称）</t>
    </r>
    <rPh sb="0" eb="2">
      <t>ショゾク</t>
    </rPh>
    <rPh sb="3" eb="5">
      <t>ガッコウ</t>
    </rPh>
    <rPh sb="5" eb="6">
      <t>メイ</t>
    </rPh>
    <rPh sb="7" eb="9">
      <t>セイシキ</t>
    </rPh>
    <rPh sb="9" eb="11">
      <t>メイショウ</t>
    </rPh>
    <phoneticPr fontId="1"/>
  </si>
  <si>
    <r>
      <t>所属・学校名</t>
    </r>
    <r>
      <rPr>
        <b/>
        <sz val="12"/>
        <color rgb="FFFF0000"/>
        <rFont val="ＭＳ Ｐゴシック"/>
        <family val="3"/>
        <charset val="128"/>
        <scheme val="minor"/>
      </rPr>
      <t>（略称：全角７文字以内）</t>
    </r>
    <rPh sb="0" eb="2">
      <t>ショゾク</t>
    </rPh>
    <rPh sb="3" eb="5">
      <t>ガッコウ</t>
    </rPh>
    <rPh sb="5" eb="6">
      <t>メイ</t>
    </rPh>
    <rPh sb="7" eb="9">
      <t>リャクショウ</t>
    </rPh>
    <rPh sb="10" eb="12">
      <t>ゼンカク</t>
    </rPh>
    <rPh sb="13" eb="15">
      <t>モジ</t>
    </rPh>
    <rPh sb="15" eb="17">
      <t>イナイ</t>
    </rPh>
    <phoneticPr fontId="1"/>
  </si>
  <si>
    <t>校長名</t>
    <rPh sb="0" eb="2">
      <t>コウチョウ</t>
    </rPh>
    <rPh sb="2" eb="3">
      <t>メイ</t>
    </rPh>
    <phoneticPr fontId="1"/>
  </si>
  <si>
    <t>↑必ず記入をお願いします。</t>
    <rPh sb="1" eb="2">
      <t>カナラ</t>
    </rPh>
    <rPh sb="3" eb="5">
      <t>キニュウ</t>
    </rPh>
    <rPh sb="7" eb="8">
      <t>ネガ</t>
    </rPh>
    <phoneticPr fontId="1"/>
  </si>
  <si>
    <t>高校</t>
    <rPh sb="0" eb="2">
      <t>コウコウ</t>
    </rPh>
    <phoneticPr fontId="1"/>
  </si>
  <si>
    <t>男</t>
    <rPh sb="0" eb="1">
      <t>オトコ</t>
    </rPh>
    <phoneticPr fontId="8"/>
  </si>
  <si>
    <t>女</t>
    <rPh sb="0" eb="1">
      <t>オンナ</t>
    </rPh>
    <phoneticPr fontId="8"/>
  </si>
  <si>
    <t>男countif</t>
    <rPh sb="0" eb="1">
      <t>オトコ</t>
    </rPh>
    <phoneticPr fontId="1"/>
  </si>
  <si>
    <t>男sum</t>
    <rPh sb="0" eb="1">
      <t>オトコ</t>
    </rPh>
    <phoneticPr fontId="1"/>
  </si>
  <si>
    <t>女countif</t>
    <rPh sb="0" eb="1">
      <t>オンナ</t>
    </rPh>
    <phoneticPr fontId="1"/>
  </si>
  <si>
    <t>女sum</t>
    <rPh sb="0" eb="1">
      <t>オンナ</t>
    </rPh>
    <phoneticPr fontId="1"/>
  </si>
  <si>
    <t>m 100m</t>
    <phoneticPr fontId="1"/>
  </si>
  <si>
    <t>00200</t>
  </si>
  <si>
    <t>m 200m</t>
    <phoneticPr fontId="1"/>
  </si>
  <si>
    <t>00300</t>
  </si>
  <si>
    <t>00500</t>
  </si>
  <si>
    <t>m 800m</t>
    <phoneticPr fontId="1"/>
  </si>
  <si>
    <t>00600</t>
  </si>
  <si>
    <t>00800</t>
  </si>
  <si>
    <t>01000</t>
  </si>
  <si>
    <t>m 5000m</t>
    <phoneticPr fontId="1"/>
  </si>
  <si>
    <t>01100</t>
  </si>
  <si>
    <t>m 110mH</t>
    <phoneticPr fontId="1"/>
  </si>
  <si>
    <t>03400</t>
  </si>
  <si>
    <t>m 400mH</t>
    <phoneticPr fontId="1"/>
  </si>
  <si>
    <t>03700</t>
  </si>
  <si>
    <t>m 3000mSC</t>
    <phoneticPr fontId="1"/>
  </si>
  <si>
    <t>05300</t>
  </si>
  <si>
    <t>男子４×１００ｍ</t>
  </si>
  <si>
    <t>60100</t>
  </si>
  <si>
    <t>60300</t>
  </si>
  <si>
    <t>m HJ</t>
    <phoneticPr fontId="1"/>
  </si>
  <si>
    <t>07100</t>
  </si>
  <si>
    <t>m PV</t>
    <phoneticPr fontId="1"/>
  </si>
  <si>
    <t>07200</t>
  </si>
  <si>
    <t>07300</t>
  </si>
  <si>
    <t>m TJ</t>
    <phoneticPr fontId="1"/>
  </si>
  <si>
    <t>07400</t>
  </si>
  <si>
    <t>m HT</t>
    <phoneticPr fontId="1"/>
  </si>
  <si>
    <t>w 200m</t>
    <phoneticPr fontId="1"/>
  </si>
  <si>
    <t>w 400m</t>
    <phoneticPr fontId="1"/>
  </si>
  <si>
    <t>w 800m</t>
    <phoneticPr fontId="1"/>
  </si>
  <si>
    <t>w 1500m</t>
    <phoneticPr fontId="1"/>
  </si>
  <si>
    <t>w 3000m</t>
    <phoneticPr fontId="1"/>
  </si>
  <si>
    <t>w 100mH</t>
    <phoneticPr fontId="1"/>
  </si>
  <si>
    <t>04400</t>
  </si>
  <si>
    <t>w 400mH</t>
    <phoneticPr fontId="1"/>
  </si>
  <si>
    <t>04600</t>
  </si>
  <si>
    <t>女子４×１００ｍ</t>
  </si>
  <si>
    <t>w 400mR</t>
    <phoneticPr fontId="1"/>
  </si>
  <si>
    <t>w 1600mR</t>
    <phoneticPr fontId="1"/>
  </si>
  <si>
    <t>w HJ</t>
    <phoneticPr fontId="1"/>
  </si>
  <si>
    <t>w PV</t>
    <phoneticPr fontId="1"/>
  </si>
  <si>
    <t>w TJ</t>
    <phoneticPr fontId="1"/>
  </si>
  <si>
    <t>08400</t>
  </si>
  <si>
    <t>08800</t>
  </si>
  <si>
    <t>w HT</t>
    <phoneticPr fontId="1"/>
  </si>
  <si>
    <t>09400</t>
  </si>
  <si>
    <t>09300</t>
  </si>
  <si>
    <t>m 5000mW</t>
    <phoneticPr fontId="1"/>
  </si>
  <si>
    <t>06100</t>
    <phoneticPr fontId="19"/>
  </si>
  <si>
    <t>08200</t>
    <phoneticPr fontId="19"/>
  </si>
  <si>
    <t>08700</t>
    <phoneticPr fontId="19"/>
  </si>
  <si>
    <t>09100</t>
    <phoneticPr fontId="19"/>
  </si>
  <si>
    <t>w 2000mSC</t>
    <phoneticPr fontId="19"/>
  </si>
  <si>
    <t>05200</t>
    <phoneticPr fontId="19"/>
  </si>
  <si>
    <t>w 5000mW</t>
    <phoneticPr fontId="19"/>
  </si>
  <si>
    <t>女子４×４００ｍ</t>
    <phoneticPr fontId="8"/>
  </si>
  <si>
    <t>男子４×４００ｍ</t>
    <phoneticPr fontId="8"/>
  </si>
  <si>
    <t>酒田西定</t>
    <rPh sb="1" eb="2">
      <t>タ</t>
    </rPh>
    <phoneticPr fontId="2"/>
  </si>
  <si>
    <t>09200</t>
    <phoneticPr fontId="19"/>
  </si>
  <si>
    <t>m oct</t>
    <phoneticPr fontId="19"/>
  </si>
  <si>
    <t>w hpt</t>
    <phoneticPr fontId="19"/>
  </si>
  <si>
    <t>20200</t>
    <phoneticPr fontId="19"/>
  </si>
  <si>
    <t>21000</t>
    <phoneticPr fontId="19"/>
  </si>
  <si>
    <t>男子</t>
    <rPh sb="0" eb="2">
      <t>ダンシ</t>
    </rPh>
    <phoneticPr fontId="19"/>
  </si>
  <si>
    <t>女子</t>
    <rPh sb="0" eb="2">
      <t>ジョシ</t>
    </rPh>
    <phoneticPr fontId="19"/>
  </si>
  <si>
    <t>１００ｍ</t>
    <phoneticPr fontId="19"/>
  </si>
  <si>
    <t>２００ｍ</t>
    <phoneticPr fontId="19"/>
  </si>
  <si>
    <t>４００ｍ</t>
    <phoneticPr fontId="19"/>
  </si>
  <si>
    <t>８００ｍ</t>
    <phoneticPr fontId="19"/>
  </si>
  <si>
    <t>１５００ｍ</t>
    <phoneticPr fontId="19"/>
  </si>
  <si>
    <t>５０００ｍ</t>
    <phoneticPr fontId="19"/>
  </si>
  <si>
    <t>３０００ｍＳＣ</t>
    <phoneticPr fontId="19"/>
  </si>
  <si>
    <t>５０００ｍＷ</t>
    <phoneticPr fontId="19"/>
  </si>
  <si>
    <t>走高跳</t>
    <phoneticPr fontId="19"/>
  </si>
  <si>
    <t>棒高跳</t>
    <phoneticPr fontId="19"/>
  </si>
  <si>
    <t>走幅跳</t>
    <phoneticPr fontId="19"/>
  </si>
  <si>
    <t>三段跳</t>
    <phoneticPr fontId="19"/>
  </si>
  <si>
    <t>八種競技</t>
    <rPh sb="0" eb="2">
      <t>ハッシュ</t>
    </rPh>
    <rPh sb="2" eb="4">
      <t>キョウギ</t>
    </rPh>
    <phoneticPr fontId="19"/>
  </si>
  <si>
    <t>１００ｍ</t>
    <phoneticPr fontId="19"/>
  </si>
  <si>
    <t>２００ｍ</t>
    <phoneticPr fontId="19"/>
  </si>
  <si>
    <t>４００ｍ</t>
    <phoneticPr fontId="19"/>
  </si>
  <si>
    <t>３０００ｍ</t>
    <phoneticPr fontId="19"/>
  </si>
  <si>
    <t>２０００ｍＳＣ</t>
    <phoneticPr fontId="19"/>
  </si>
  <si>
    <t>５０００ｍＷ</t>
    <phoneticPr fontId="19"/>
  </si>
  <si>
    <t>走高跳</t>
    <phoneticPr fontId="19"/>
  </si>
  <si>
    <t>走幅跳</t>
    <phoneticPr fontId="19"/>
  </si>
  <si>
    <t>三段跳</t>
    <phoneticPr fontId="19"/>
  </si>
  <si>
    <t>七種競技</t>
    <rPh sb="0" eb="1">
      <t>ナナ</t>
    </rPh>
    <rPh sb="1" eb="4">
      <t>シュキョウギ</t>
    </rPh>
    <phoneticPr fontId="19"/>
  </si>
  <si>
    <t>１１０ｍＨ</t>
    <phoneticPr fontId="19"/>
  </si>
  <si>
    <t>４００ｍＨ</t>
    <phoneticPr fontId="19"/>
  </si>
  <si>
    <t>砲丸投</t>
    <phoneticPr fontId="19"/>
  </si>
  <si>
    <t>円盤投</t>
    <phoneticPr fontId="19"/>
  </si>
  <si>
    <t>ハンマー投</t>
    <phoneticPr fontId="19"/>
  </si>
  <si>
    <t>ハンマー投</t>
    <phoneticPr fontId="19"/>
  </si>
  <si>
    <t>やり投</t>
    <phoneticPr fontId="19"/>
  </si>
  <si>
    <t>４００ｍＨ</t>
    <phoneticPr fontId="19"/>
  </si>
  <si>
    <t>やり投</t>
    <phoneticPr fontId="19"/>
  </si>
  <si>
    <t>学
年</t>
    <rPh sb="0" eb="1">
      <t>マナブ</t>
    </rPh>
    <rPh sb="2" eb="3">
      <t>ネン</t>
    </rPh>
    <phoneticPr fontId="1"/>
  </si>
  <si>
    <t>性
別</t>
    <rPh sb="0" eb="1">
      <t>セイ</t>
    </rPh>
    <rPh sb="2" eb="3">
      <t>ベツ</t>
    </rPh>
    <phoneticPr fontId="1"/>
  </si>
  <si>
    <t>記録</t>
    <rPh sb="0" eb="2">
      <t>キロク</t>
    </rPh>
    <phoneticPr fontId="1"/>
  </si>
  <si>
    <t>種目（個人種目）</t>
    <rPh sb="0" eb="1">
      <t>タネ</t>
    </rPh>
    <rPh sb="1" eb="2">
      <t>メ</t>
    </rPh>
    <rPh sb="3" eb="5">
      <t>コジン</t>
    </rPh>
    <rPh sb="5" eb="7">
      <t>シュモク</t>
    </rPh>
    <phoneticPr fontId="1"/>
  </si>
  <si>
    <t>風</t>
    <rPh sb="0" eb="1">
      <t>カゼ</t>
    </rPh>
    <phoneticPr fontId="1"/>
  </si>
  <si>
    <t>場所</t>
    <rPh sb="0" eb="2">
      <t>バショ</t>
    </rPh>
    <phoneticPr fontId="1"/>
  </si>
  <si>
    <t>１１０ｍＨ</t>
    <phoneticPr fontId="19"/>
  </si>
  <si>
    <t>４００ｍＨ</t>
    <phoneticPr fontId="19"/>
  </si>
  <si>
    <t>砲丸投</t>
    <phoneticPr fontId="19"/>
  </si>
  <si>
    <t>円盤投</t>
    <phoneticPr fontId="19"/>
  </si>
  <si>
    <t>１００ｍＨ</t>
    <phoneticPr fontId="19"/>
  </si>
  <si>
    <t>１１０ｍＨ</t>
    <phoneticPr fontId="19"/>
  </si>
  <si>
    <t>円盤投</t>
    <phoneticPr fontId="19"/>
  </si>
  <si>
    <t>やり投</t>
    <phoneticPr fontId="19"/>
  </si>
  <si>
    <t>１００ｍＨ</t>
    <phoneticPr fontId="19"/>
  </si>
  <si>
    <t>円盤投</t>
    <phoneticPr fontId="19"/>
  </si>
  <si>
    <t>やり投</t>
    <phoneticPr fontId="19"/>
  </si>
  <si>
    <t>砲丸投</t>
    <phoneticPr fontId="19"/>
  </si>
  <si>
    <t>やり投</t>
    <phoneticPr fontId="19"/>
  </si>
  <si>
    <t>やり投</t>
    <phoneticPr fontId="19"/>
  </si>
  <si>
    <t>連絡用
e-mailｱﾄﾞﾚｽ</t>
    <phoneticPr fontId="1"/>
  </si>
  <si>
    <t>登録
番号</t>
    <rPh sb="0" eb="2">
      <t>トウロク</t>
    </rPh>
    <rPh sb="3" eb="5">
      <t>バンゴウ</t>
    </rPh>
    <phoneticPr fontId="1"/>
  </si>
  <si>
    <t>月 日</t>
    <rPh sb="0" eb="1">
      <t>ツキ</t>
    </rPh>
    <rPh sb="2" eb="3">
      <t>ヒ</t>
    </rPh>
    <phoneticPr fontId="1"/>
  </si>
  <si>
    <t>校 長</t>
    <phoneticPr fontId="1"/>
  </si>
  <si>
    <t>男子４×１００ｍ</t>
    <rPh sb="0" eb="2">
      <t>ダンシ</t>
    </rPh>
    <phoneticPr fontId="19"/>
  </si>
  <si>
    <t>男子４×４００ｍ</t>
    <rPh sb="0" eb="2">
      <t>ダンシ</t>
    </rPh>
    <phoneticPr fontId="19"/>
  </si>
  <si>
    <t>女子４×１００ｍ</t>
    <rPh sb="0" eb="2">
      <t>ジョシ</t>
    </rPh>
    <phoneticPr fontId="19"/>
  </si>
  <si>
    <t>女子４×４００ｍ</t>
    <rPh sb="0" eb="2">
      <t>ジョシ</t>
    </rPh>
    <phoneticPr fontId="19"/>
  </si>
  <si>
    <t>連絡用
e-mailｱﾄﾞﾚｽ</t>
    <phoneticPr fontId="1"/>
  </si>
  <si>
    <t>月 日</t>
    <rPh sb="0" eb="1">
      <t>ツキ</t>
    </rPh>
    <rPh sb="2" eb="3">
      <t>ヒ</t>
    </rPh>
    <phoneticPr fontId="8"/>
  </si>
  <si>
    <t>会場</t>
    <rPh sb="0" eb="2">
      <t>カイジョウ</t>
    </rPh>
    <phoneticPr fontId="8"/>
  </si>
  <si>
    <t>地区予選記録</t>
    <rPh sb="0" eb="2">
      <t>チク</t>
    </rPh>
    <rPh sb="2" eb="4">
      <t>ヨセン</t>
    </rPh>
    <rPh sb="4" eb="6">
      <t>キロク</t>
    </rPh>
    <phoneticPr fontId="1"/>
  </si>
  <si>
    <t>記録</t>
    <rPh sb="0" eb="2">
      <t>キロク</t>
    </rPh>
    <phoneticPr fontId="8"/>
  </si>
  <si>
    <t>◎</t>
    <phoneticPr fontId="19"/>
  </si>
  <si>
    <t>絶対に守ってください</t>
    <rPh sb="0" eb="2">
      <t>ゼッタイ</t>
    </rPh>
    <rPh sb="3" eb="4">
      <t>マモ</t>
    </rPh>
    <phoneticPr fontId="19"/>
  </si>
  <si>
    <t>１．</t>
    <phoneticPr fontId="19"/>
  </si>
  <si>
    <t>各シートの「 行の削除 」「 列の削除 」「 セルの削除 」など</t>
    <phoneticPr fontId="19"/>
  </si>
  <si>
    <t>２．</t>
    <phoneticPr fontId="19"/>
  </si>
  <si>
    <t>各シートの「 行の挿入 」「 列の挿入 」「 セルの挿入 」など</t>
    <rPh sb="9" eb="11">
      <t>ソウニュウ</t>
    </rPh>
    <rPh sb="17" eb="19">
      <t>ソウニュウ</t>
    </rPh>
    <rPh sb="26" eb="28">
      <t>ソウニュウ</t>
    </rPh>
    <phoneticPr fontId="19"/>
  </si>
  <si>
    <t>３．</t>
    <phoneticPr fontId="19"/>
  </si>
  <si>
    <t>各シートの「 行のコピー 」「 列のコピー 」「 セルのコピー 」など</t>
    <phoneticPr fontId="19"/>
  </si>
  <si>
    <t>これらを守らないときは、取り込み用のデータが生成されないため</t>
    <rPh sb="4" eb="5">
      <t>マモ</t>
    </rPh>
    <rPh sb="12" eb="13">
      <t>ト</t>
    </rPh>
    <rPh sb="14" eb="15">
      <t>コ</t>
    </rPh>
    <rPh sb="16" eb="17">
      <t>ヨウ</t>
    </rPh>
    <rPh sb="22" eb="24">
      <t>セイセイ</t>
    </rPh>
    <phoneticPr fontId="19"/>
  </si>
  <si>
    <t>はじめに（説明書・注意書）</t>
    <rPh sb="5" eb="7">
      <t>セツメイ</t>
    </rPh>
    <rPh sb="7" eb="8">
      <t>ガ</t>
    </rPh>
    <rPh sb="9" eb="12">
      <t>チュウイガ</t>
    </rPh>
    <phoneticPr fontId="19"/>
  </si>
  <si>
    <t>○</t>
    <phoneticPr fontId="19"/>
  </si>
  <si>
    <t>“ 基礎データ ”シート</t>
    <rPh sb="2" eb="4">
      <t>キソ</t>
    </rPh>
    <phoneticPr fontId="19"/>
  </si>
  <si>
    <t>◎</t>
    <phoneticPr fontId="19"/>
  </si>
  <si>
    <t>①</t>
    <phoneticPr fontId="19"/>
  </si>
  <si>
    <t>②</t>
    <phoneticPr fontId="19"/>
  </si>
  <si>
    <t>ﾌﾘｶﾞﾅ(半角)</t>
    <rPh sb="6" eb="8">
      <t>ハンカク</t>
    </rPh>
    <phoneticPr fontId="1"/>
  </si>
  <si>
    <t>氏名(ﾌﾘｶﾞﾅ(半角))</t>
    <rPh sb="0" eb="2">
      <t>シメイ</t>
    </rPh>
    <rPh sb="9" eb="11">
      <t>ハンカク</t>
    </rPh>
    <phoneticPr fontId="1"/>
  </si>
  <si>
    <t>どこからかコピーした全角カタカナを貼りつけている場合が見られますが、</t>
    <rPh sb="10" eb="12">
      <t>ゼンカク</t>
    </rPh>
    <rPh sb="17" eb="18">
      <t>ハ</t>
    </rPh>
    <rPh sb="24" eb="26">
      <t>バアイ</t>
    </rPh>
    <rPh sb="27" eb="28">
      <t>ミ</t>
    </rPh>
    <phoneticPr fontId="19"/>
  </si>
  <si>
    <t>③</t>
    <phoneticPr fontId="19"/>
  </si>
  <si>
    <t>Ｃ列［ 漢字・ほか ］は、</t>
    <rPh sb="1" eb="2">
      <t>レツ</t>
    </rPh>
    <rPh sb="4" eb="6">
      <t>カンジ</t>
    </rPh>
    <phoneticPr fontId="19"/>
  </si>
  <si>
    <t>Ｄ列［ ﾌﾘｶﾞﾅ ］は、</t>
    <rPh sb="1" eb="2">
      <t>レツ</t>
    </rPh>
    <phoneticPr fontId="19"/>
  </si>
  <si>
    <t>④</t>
    <phoneticPr fontId="19"/>
  </si>
  <si>
    <t>Ｈ列</t>
    <rPh sb="1" eb="2">
      <t>レツ</t>
    </rPh>
    <phoneticPr fontId="19"/>
  </si>
  <si>
    <t>…</t>
    <phoneticPr fontId="19"/>
  </si>
  <si>
    <t>Ｉ列</t>
    <rPh sb="1" eb="2">
      <t>レツ</t>
    </rPh>
    <phoneticPr fontId="19"/>
  </si>
  <si>
    <t>…</t>
    <phoneticPr fontId="19"/>
  </si>
  <si>
    <t>Ｊ列</t>
    <rPh sb="1" eb="2">
      <t>レツ</t>
    </rPh>
    <phoneticPr fontId="19"/>
  </si>
  <si>
    <t>フィールド種目：■■ｍ◆◆の「 ｍ 」を選択</t>
    <rPh sb="5" eb="7">
      <t>シュモク</t>
    </rPh>
    <rPh sb="20" eb="22">
      <t>センタク</t>
    </rPh>
    <phoneticPr fontId="19"/>
  </si>
  <si>
    <t>フィールド種目：■■ｍ◆◆の「 ■■ 」を入力(半角)</t>
    <rPh sb="5" eb="7">
      <t>シュモク</t>
    </rPh>
    <rPh sb="21" eb="23">
      <t>ニュウリョク</t>
    </rPh>
    <rPh sb="24" eb="26">
      <t>ハンカク</t>
    </rPh>
    <phoneticPr fontId="19"/>
  </si>
  <si>
    <t>フィールド種目：■■ｍ◆◆の「 ◆◆ 」を入力(半角)</t>
    <rPh sb="5" eb="7">
      <t>シュモク</t>
    </rPh>
    <rPh sb="21" eb="23">
      <t>ニュウリョク</t>
    </rPh>
    <rPh sb="24" eb="26">
      <t>ハンカク</t>
    </rPh>
    <phoneticPr fontId="19"/>
  </si>
  <si>
    <t>Ｋ列</t>
    <rPh sb="1" eb="2">
      <t>レツ</t>
    </rPh>
    <phoneticPr fontId="19"/>
  </si>
  <si>
    <t>フィールド種目：空欄</t>
    <rPh sb="5" eb="7">
      <t>シュモク</t>
    </rPh>
    <rPh sb="8" eb="10">
      <t>クウラン</t>
    </rPh>
    <phoneticPr fontId="19"/>
  </si>
  <si>
    <t>Ｌ列</t>
    <rPh sb="1" eb="2">
      <t>レツ</t>
    </rPh>
    <phoneticPr fontId="19"/>
  </si>
  <si>
    <t>トラック種目　：□□分◇◇秒△△の「 □□ 」を入力(半角)</t>
    <rPh sb="13" eb="14">
      <t>ビョウ</t>
    </rPh>
    <rPh sb="24" eb="26">
      <t>ニュウリョク</t>
    </rPh>
    <rPh sb="27" eb="29">
      <t>ハンカク</t>
    </rPh>
    <phoneticPr fontId="19"/>
  </si>
  <si>
    <t>トラック種目　：□□分◇◇秒△△の「 分 」を選択</t>
    <rPh sb="13" eb="14">
      <t>ビョウ</t>
    </rPh>
    <rPh sb="19" eb="20">
      <t>フン</t>
    </rPh>
    <rPh sb="23" eb="25">
      <t>センタク</t>
    </rPh>
    <phoneticPr fontId="19"/>
  </si>
  <si>
    <t>トラック種目　：□□分◇◇秒△△の「 ◇◇ 」を入力(半角)</t>
    <rPh sb="13" eb="14">
      <t>ビョウ</t>
    </rPh>
    <rPh sb="24" eb="26">
      <t>ニュウリョク</t>
    </rPh>
    <rPh sb="27" eb="29">
      <t>ハンカク</t>
    </rPh>
    <phoneticPr fontId="19"/>
  </si>
  <si>
    <t>トラック種目　：□□分◇◇秒△△の「 秒 」を選択</t>
    <rPh sb="13" eb="14">
      <t>ビョウ</t>
    </rPh>
    <rPh sb="19" eb="20">
      <t>ビョウ</t>
    </rPh>
    <rPh sb="23" eb="25">
      <t>センタク</t>
    </rPh>
    <phoneticPr fontId="19"/>
  </si>
  <si>
    <t>トラック種目　：□□分◇◇秒△△の「 △△ 」を入力(半角)</t>
    <rPh sb="13" eb="14">
      <t>ビョウ</t>
    </rPh>
    <rPh sb="24" eb="26">
      <t>ニュウリョク</t>
    </rPh>
    <rPh sb="27" eb="29">
      <t>ハンカク</t>
    </rPh>
    <phoneticPr fontId="19"/>
  </si>
  <si>
    <t>⑤</t>
    <phoneticPr fontId="19"/>
  </si>
  <si>
    <t>［ 風 ］は風入力が必要な種目の場合で未入力の場合、</t>
    <rPh sb="2" eb="3">
      <t>カゼ</t>
    </rPh>
    <rPh sb="6" eb="7">
      <t>カゼ</t>
    </rPh>
    <rPh sb="7" eb="9">
      <t>ニュウリョク</t>
    </rPh>
    <rPh sb="10" eb="12">
      <t>ヒツヨウ</t>
    </rPh>
    <rPh sb="13" eb="15">
      <t>シュモク</t>
    </rPh>
    <rPh sb="16" eb="18">
      <t>バアイ</t>
    </rPh>
    <rPh sb="19" eb="22">
      <t>ミニュウリョク</t>
    </rPh>
    <rPh sb="23" eb="25">
      <t>バアイ</t>
    </rPh>
    <phoneticPr fontId="19"/>
  </si>
  <si>
    <t>Ｍ列</t>
    <rPh sb="1" eb="2">
      <t>レツ</t>
    </rPh>
    <phoneticPr fontId="19"/>
  </si>
  <si>
    <t>…</t>
    <phoneticPr fontId="19"/>
  </si>
  <si>
    <t xml:space="preserve"> ＋ か － を選択</t>
    <rPh sb="8" eb="10">
      <t>センタク</t>
    </rPh>
    <phoneticPr fontId="19"/>
  </si>
  <si>
    <t>Ｎ列</t>
    <rPh sb="1" eb="2">
      <t>レツ</t>
    </rPh>
    <phoneticPr fontId="19"/>
  </si>
  <si>
    <t>▽．▼ｍの「 ▽ 」を入力</t>
    <rPh sb="11" eb="13">
      <t>ニュウリョク</t>
    </rPh>
    <phoneticPr fontId="19"/>
  </si>
  <si>
    <t>Ｏ列</t>
    <rPh sb="1" eb="2">
      <t>レツ</t>
    </rPh>
    <phoneticPr fontId="19"/>
  </si>
  <si>
    <t>風入力が必要な種目の場合は「 . 」が自動入力される</t>
    <rPh sb="0" eb="1">
      <t>カゼ</t>
    </rPh>
    <rPh sb="1" eb="3">
      <t>ニュウリョク</t>
    </rPh>
    <rPh sb="4" eb="6">
      <t>ヒツヨウ</t>
    </rPh>
    <rPh sb="7" eb="9">
      <t>シュモク</t>
    </rPh>
    <rPh sb="10" eb="12">
      <t>バアイ</t>
    </rPh>
    <rPh sb="19" eb="21">
      <t>ジドウ</t>
    </rPh>
    <rPh sb="21" eb="23">
      <t>ニュウリョク</t>
    </rPh>
    <phoneticPr fontId="19"/>
  </si>
  <si>
    <t>Ｐ列</t>
    <rPh sb="1" eb="2">
      <t>レツ</t>
    </rPh>
    <phoneticPr fontId="19"/>
  </si>
  <si>
    <t>▽．▼ｍの「 ▼ 」を入力</t>
    <rPh sb="11" eb="13">
      <t>ニュウリョク</t>
    </rPh>
    <phoneticPr fontId="19"/>
  </si>
  <si>
    <t>混成競技(男子八種・女子七種)は点数入力のための欄が無いので、</t>
    <rPh sb="0" eb="2">
      <t>コンセイ</t>
    </rPh>
    <rPh sb="2" eb="4">
      <t>キョウギ</t>
    </rPh>
    <rPh sb="5" eb="7">
      <t>ダンシ</t>
    </rPh>
    <rPh sb="7" eb="9">
      <t>ハッシュ</t>
    </rPh>
    <rPh sb="10" eb="12">
      <t>ジョシ</t>
    </rPh>
    <rPh sb="12" eb="13">
      <t>ナナ</t>
    </rPh>
    <rPh sb="13" eb="14">
      <t>シュ</t>
    </rPh>
    <rPh sb="16" eb="18">
      <t>テンスウ</t>
    </rPh>
    <rPh sb="18" eb="20">
      <t>ニュウリョク</t>
    </rPh>
    <rPh sb="24" eb="25">
      <t>ラン</t>
    </rPh>
    <rPh sb="26" eb="27">
      <t>ナ</t>
    </rPh>
    <phoneticPr fontId="19"/>
  </si>
  <si>
    <t>⑥</t>
    <phoneticPr fontId="19"/>
  </si>
  <si>
    <t>［ 月 日 ］は、</t>
    <rPh sb="2" eb="3">
      <t>ツキ</t>
    </rPh>
    <rPh sb="4" eb="5">
      <t>ヒ</t>
    </rPh>
    <phoneticPr fontId="19"/>
  </si>
  <si>
    <t>☆☆月★★日の「 ☆☆ 」を入力</t>
    <rPh sb="2" eb="3">
      <t>ガツ</t>
    </rPh>
    <rPh sb="5" eb="6">
      <t>ニチ</t>
    </rPh>
    <rPh sb="14" eb="16">
      <t>ニュウリョク</t>
    </rPh>
    <phoneticPr fontId="19"/>
  </si>
  <si>
    <t>Ｓ列</t>
    <rPh sb="1" eb="2">
      <t>レツ</t>
    </rPh>
    <phoneticPr fontId="19"/>
  </si>
  <si>
    <t>☆☆月★★日の「 ★★ 」を入力</t>
    <rPh sb="2" eb="3">
      <t>ガツ</t>
    </rPh>
    <rPh sb="5" eb="6">
      <t>ニチ</t>
    </rPh>
    <rPh sb="14" eb="16">
      <t>ニュウリョク</t>
    </rPh>
    <phoneticPr fontId="19"/>
  </si>
  <si>
    <t>Ｅ列［ 漢字・ほか ］は、</t>
    <rPh sb="1" eb="2">
      <t>レツ</t>
    </rPh>
    <rPh sb="4" eb="6">
      <t>カンジ</t>
    </rPh>
    <phoneticPr fontId="19"/>
  </si>
  <si>
    <t>Ｆ列［ ﾌﾘｶﾞﾅ ］は、</t>
    <rPh sb="1" eb="2">
      <t>レツ</t>
    </rPh>
    <phoneticPr fontId="19"/>
  </si>
  <si>
    <t>□分◇◇秒△△の「 □ 」を入力(半角)(１分以内は空欄)</t>
    <rPh sb="4" eb="5">
      <t>ビョウ</t>
    </rPh>
    <rPh sb="14" eb="16">
      <t>ニュウリョク</t>
    </rPh>
    <rPh sb="17" eb="19">
      <t>ハンカク</t>
    </rPh>
    <rPh sb="22" eb="23">
      <t>フン</t>
    </rPh>
    <rPh sb="23" eb="25">
      <t>イナイ</t>
    </rPh>
    <rPh sb="26" eb="28">
      <t>クウラン</t>
    </rPh>
    <phoneticPr fontId="19"/>
  </si>
  <si>
    <t>□分◇◇秒△△の「 分 」を選択(１分以内は空欄)</t>
    <rPh sb="4" eb="5">
      <t>ビョウ</t>
    </rPh>
    <rPh sb="10" eb="11">
      <t>フン</t>
    </rPh>
    <rPh sb="14" eb="16">
      <t>センタク</t>
    </rPh>
    <rPh sb="18" eb="19">
      <t>フン</t>
    </rPh>
    <rPh sb="19" eb="21">
      <t>イナイ</t>
    </rPh>
    <rPh sb="22" eb="24">
      <t>クウラン</t>
    </rPh>
    <phoneticPr fontId="19"/>
  </si>
  <si>
    <t>□分◇◇秒△△の「 ◇◇ 」を入力(半角)</t>
    <rPh sb="4" eb="5">
      <t>ビョウ</t>
    </rPh>
    <rPh sb="15" eb="17">
      <t>ニュウリョク</t>
    </rPh>
    <rPh sb="18" eb="20">
      <t>ハンカク</t>
    </rPh>
    <phoneticPr fontId="19"/>
  </si>
  <si>
    <t>□分◇◇秒△△の「 秒 」を選択</t>
    <rPh sb="4" eb="5">
      <t>ビョウ</t>
    </rPh>
    <rPh sb="10" eb="11">
      <t>ビョウ</t>
    </rPh>
    <rPh sb="14" eb="16">
      <t>センタク</t>
    </rPh>
    <phoneticPr fontId="19"/>
  </si>
  <si>
    <t>□分◇◇秒△△の「 △△ 」を入力(半角)</t>
    <rPh sb="4" eb="5">
      <t>ビョウ</t>
    </rPh>
    <rPh sb="15" eb="17">
      <t>ニュウリョク</t>
    </rPh>
    <rPh sb="18" eb="20">
      <t>ハンカク</t>
    </rPh>
    <phoneticPr fontId="19"/>
  </si>
  <si>
    <t>○</t>
    <phoneticPr fontId="19"/>
  </si>
  <si>
    <t>→</t>
    <phoneticPr fontId="19"/>
  </si>
  <si>
    <t>→</t>
    <phoneticPr fontId="19"/>
  </si>
  <si>
    <t>○</t>
    <phoneticPr fontId="19"/>
  </si>
  <si>
    <t>県大会に出場するリレーチーム</t>
    <rPh sb="0" eb="3">
      <t>ケンタイカイ</t>
    </rPh>
    <rPh sb="4" eb="6">
      <t>シュツジョウ</t>
    </rPh>
    <phoneticPr fontId="19"/>
  </si>
  <si>
    <t>これらのミスがエラーの原因になりやすい</t>
    <rPh sb="11" eb="13">
      <t>ゲンイン</t>
    </rPh>
    <phoneticPr fontId="19"/>
  </si>
  <si>
    <t>県大会に出場しないリレーチーム</t>
    <rPh sb="0" eb="3">
      <t>ケンタイカイ</t>
    </rPh>
    <rPh sb="4" eb="6">
      <t>シュツジョウ</t>
    </rPh>
    <phoneticPr fontId="19"/>
  </si>
  <si>
    <t>地区大会申込から県大会申込（地区大会で使用したファイルを修正して使用）</t>
    <rPh sb="0" eb="2">
      <t>チク</t>
    </rPh>
    <rPh sb="2" eb="4">
      <t>タイカイ</t>
    </rPh>
    <rPh sb="4" eb="6">
      <t>モウシコミ</t>
    </rPh>
    <rPh sb="8" eb="11">
      <t>ケンタイカイ</t>
    </rPh>
    <rPh sb="11" eb="13">
      <t>モウシコミ</t>
    </rPh>
    <rPh sb="14" eb="16">
      <t>チク</t>
    </rPh>
    <rPh sb="16" eb="18">
      <t>タイカイ</t>
    </rPh>
    <rPh sb="19" eb="21">
      <t>シヨウ</t>
    </rPh>
    <rPh sb="28" eb="30">
      <t>シュウセイ</t>
    </rPh>
    <rPh sb="32" eb="34">
      <t>シヨウ</t>
    </rPh>
    <phoneticPr fontId="19"/>
  </si>
  <si>
    <t>各シートの作成</t>
    <rPh sb="0" eb="1">
      <t>カク</t>
    </rPh>
    <rPh sb="5" eb="7">
      <t>サクセイ</t>
    </rPh>
    <phoneticPr fontId="19"/>
  </si>
  <si>
    <t>地区大会で公認最高記録を更新した場合</t>
    <rPh sb="0" eb="2">
      <t>チク</t>
    </rPh>
    <rPh sb="2" eb="4">
      <t>タイカイ</t>
    </rPh>
    <rPh sb="5" eb="7">
      <t>コウニン</t>
    </rPh>
    <rPh sb="7" eb="9">
      <t>サイコウ</t>
    </rPh>
    <rPh sb="9" eb="11">
      <t>キロク</t>
    </rPh>
    <rPh sb="12" eb="14">
      <t>コウシン</t>
    </rPh>
    <rPh sb="16" eb="18">
      <t>バアイ</t>
    </rPh>
    <phoneticPr fontId="19"/>
  </si>
  <si>
    <t>地区大会で公認最高記録を更新しなかった場合</t>
    <rPh sb="0" eb="2">
      <t>チク</t>
    </rPh>
    <rPh sb="2" eb="4">
      <t>タイカイ</t>
    </rPh>
    <rPh sb="5" eb="7">
      <t>コウニン</t>
    </rPh>
    <rPh sb="7" eb="9">
      <t>サイコウ</t>
    </rPh>
    <rPh sb="9" eb="11">
      <t>キロク</t>
    </rPh>
    <rPh sb="12" eb="14">
      <t>コウシン</t>
    </rPh>
    <rPh sb="19" eb="21">
      <t>バアイ</t>
    </rPh>
    <phoneticPr fontId="19"/>
  </si>
  <si>
    <t>「 削除 」に関わる作業はしないでください</t>
    <phoneticPr fontId="19"/>
  </si>
  <si>
    <t>「 挿入 」に関わる作業はしないでください</t>
    <rPh sb="2" eb="4">
      <t>ソウニュウ</t>
    </rPh>
    <phoneticPr fontId="19"/>
  </si>
  <si>
    <t>「 コピー 」に関わる作業はしないでください</t>
    <phoneticPr fontId="19"/>
  </si>
  <si>
    <t>Ｇ列［ 種目 ］は、</t>
    <rPh sb="1" eb="2">
      <t>レツ</t>
    </rPh>
    <rPh sb="4" eb="6">
      <t>シュモク</t>
    </rPh>
    <phoneticPr fontId="19"/>
  </si>
  <si>
    <t>公認最高記録を直してください</t>
    <rPh sb="0" eb="2">
      <t>コウニン</t>
    </rPh>
    <rPh sb="2" eb="4">
      <t>サイコウ</t>
    </rPh>
    <rPh sb="4" eb="6">
      <t>キロク</t>
    </rPh>
    <rPh sb="7" eb="8">
      <t>ナオ</t>
    </rPh>
    <phoneticPr fontId="19"/>
  </si>
  <si>
    <t>地区大会申込のままにしてください</t>
    <rPh sb="0" eb="2">
      <t>チク</t>
    </rPh>
    <rPh sb="2" eb="4">
      <t>タイカイ</t>
    </rPh>
    <rPh sb="4" eb="6">
      <t>モウシコミ</t>
    </rPh>
    <phoneticPr fontId="19"/>
  </si>
  <si>
    <t>その際に、「 行の削除 」は絶対に行わないでください</t>
    <rPh sb="2" eb="3">
      <t>サイ</t>
    </rPh>
    <rPh sb="7" eb="8">
      <t>ギョウ</t>
    </rPh>
    <rPh sb="9" eb="11">
      <t>サクジョ</t>
    </rPh>
    <rPh sb="14" eb="16">
      <t>ゼッタイ</t>
    </rPh>
    <rPh sb="17" eb="18">
      <t>オコナ</t>
    </rPh>
    <phoneticPr fontId="19"/>
  </si>
  <si>
    <t>空欄になった行を詰めるなどの作業はミスの元になるので行わないでください</t>
    <rPh sb="0" eb="2">
      <t>クウラン</t>
    </rPh>
    <rPh sb="6" eb="7">
      <t>ギョウ</t>
    </rPh>
    <rPh sb="8" eb="9">
      <t>ツ</t>
    </rPh>
    <rPh sb="14" eb="16">
      <t>サギョウ</t>
    </rPh>
    <rPh sb="20" eb="21">
      <t>モト</t>
    </rPh>
    <rPh sb="26" eb="27">
      <t>オコナ</t>
    </rPh>
    <phoneticPr fontId="19"/>
  </si>
  <si>
    <t>出場しないチームの行は空欄のままにしてください</t>
    <rPh sb="0" eb="2">
      <t>シュツジョウ</t>
    </rPh>
    <rPh sb="9" eb="10">
      <t>ギョウ</t>
    </rPh>
    <rPh sb="11" eb="13">
      <t>クウラン</t>
    </rPh>
    <phoneticPr fontId="19"/>
  </si>
  <si>
    <t>空欄になった行を詰めるなどの作業はエラーの元になるので行わないでください</t>
    <rPh sb="0" eb="2">
      <t>クウラン</t>
    </rPh>
    <rPh sb="6" eb="7">
      <t>ギョウ</t>
    </rPh>
    <rPh sb="8" eb="9">
      <t>ツ</t>
    </rPh>
    <rPh sb="14" eb="16">
      <t>サギョウ</t>
    </rPh>
    <rPh sb="21" eb="22">
      <t>モト</t>
    </rPh>
    <rPh sb="27" eb="28">
      <t>オコナ</t>
    </rPh>
    <phoneticPr fontId="19"/>
  </si>
  <si>
    <t>これらの入力が無い場合は、各シートが完成しません</t>
    <rPh sb="4" eb="6">
      <t>ニュウリョク</t>
    </rPh>
    <rPh sb="7" eb="8">
      <t>ナ</t>
    </rPh>
    <rPh sb="9" eb="11">
      <t>バアイ</t>
    </rPh>
    <rPh sb="13" eb="14">
      <t>カク</t>
    </rPh>
    <rPh sb="18" eb="20">
      <t>カンセイ</t>
    </rPh>
    <phoneticPr fontId="19"/>
  </si>
  <si>
    <t>〈 姓 〉と〈 名 〉の間に【 全角スペースを１文字分 】入れてください</t>
    <rPh sb="2" eb="3">
      <t>セイ</t>
    </rPh>
    <rPh sb="8" eb="9">
      <t>ナ</t>
    </rPh>
    <rPh sb="12" eb="13">
      <t>アイダ</t>
    </rPh>
    <rPh sb="16" eb="18">
      <t>ゼンカク</t>
    </rPh>
    <rPh sb="24" eb="26">
      <t>モジ</t>
    </rPh>
    <rPh sb="26" eb="27">
      <t>ブン</t>
    </rPh>
    <rPh sb="29" eb="30">
      <t>イ</t>
    </rPh>
    <phoneticPr fontId="19"/>
  </si>
  <si>
    <t>データとしては全く異なるものになるの注意してください</t>
    <rPh sb="7" eb="8">
      <t>マッタ</t>
    </rPh>
    <rPh sb="9" eb="10">
      <t>コト</t>
    </rPh>
    <rPh sb="18" eb="20">
      <t>チュウイ</t>
    </rPh>
    <phoneticPr fontId="19"/>
  </si>
  <si>
    <t>半角カタカナ入力以外できない設定にしてあります</t>
    <rPh sb="0" eb="2">
      <t>ハンカク</t>
    </rPh>
    <rPh sb="6" eb="8">
      <t>ニュウリョク</t>
    </rPh>
    <rPh sb="8" eb="10">
      <t>イガイ</t>
    </rPh>
    <rPh sb="14" eb="16">
      <t>セッテイ</t>
    </rPh>
    <phoneticPr fontId="19"/>
  </si>
  <si>
    <t>Ｍ列・Ｎ列・Ｐ列が黄色になります</t>
    <rPh sb="1" eb="2">
      <t>レツ</t>
    </rPh>
    <rPh sb="4" eb="5">
      <t>レツ</t>
    </rPh>
    <rPh sb="7" eb="8">
      <t>レツ</t>
    </rPh>
    <rPh sb="9" eb="11">
      <t>キイロ</t>
    </rPh>
    <phoneticPr fontId="19"/>
  </si>
  <si>
    <t>③</t>
    <phoneticPr fontId="19"/>
  </si>
  <si>
    <t>④</t>
    <phoneticPr fontId="19"/>
  </si>
  <si>
    <t>Ｆ列［ 性別 ］を入力すると、［ 性別 ］に適した種目を選択することができます</t>
    <rPh sb="1" eb="2">
      <t>レツ</t>
    </rPh>
    <rPh sb="4" eb="6">
      <t>セイベツ</t>
    </rPh>
    <rPh sb="9" eb="11">
      <t>ニュウリョク</t>
    </rPh>
    <rPh sb="17" eb="19">
      <t>セイベツ</t>
    </rPh>
    <rPh sb="22" eb="23">
      <t>テキ</t>
    </rPh>
    <rPh sb="25" eb="27">
      <t>シュモク</t>
    </rPh>
    <rPh sb="28" eb="30">
      <t>センタク</t>
    </rPh>
    <phoneticPr fontId="19"/>
  </si>
  <si>
    <t>データとしては全く異なるものになるのでご注意ください</t>
    <rPh sb="7" eb="8">
      <t>マッタ</t>
    </rPh>
    <rPh sb="9" eb="10">
      <t>コト</t>
    </rPh>
    <rPh sb="20" eb="22">
      <t>チュウイ</t>
    </rPh>
    <phoneticPr fontId="19"/>
  </si>
  <si>
    <t>どこからかコピーした全角カタカナを貼りつけている場合が見られますが</t>
    <rPh sb="10" eb="12">
      <t>ゼンカク</t>
    </rPh>
    <rPh sb="17" eb="18">
      <t>ハ</t>
    </rPh>
    <rPh sb="24" eb="26">
      <t>バアイ</t>
    </rPh>
    <rPh sb="27" eb="28">
      <t>ミ</t>
    </rPh>
    <phoneticPr fontId="19"/>
  </si>
  <si>
    <t>〈 姓 〉と〈 名 〉の間に【 半角スペースを１文字分 】入れてください</t>
    <rPh sb="2" eb="3">
      <t>セイ</t>
    </rPh>
    <rPh sb="8" eb="9">
      <t>ナ</t>
    </rPh>
    <rPh sb="12" eb="13">
      <t>アイダ</t>
    </rPh>
    <rPh sb="16" eb="18">
      <t>ハンカク</t>
    </rPh>
    <rPh sb="24" eb="26">
      <t>モジ</t>
    </rPh>
    <rPh sb="26" eb="27">
      <t>ブン</t>
    </rPh>
    <rPh sb="29" eb="30">
      <t>イ</t>
    </rPh>
    <phoneticPr fontId="19"/>
  </si>
  <si>
    <t>［ 記録 ］は、</t>
    <rPh sb="2" eb="4">
      <t>キロク</t>
    </rPh>
    <phoneticPr fontId="19"/>
  </si>
  <si>
    <t>Ｈ列からＱ列に地区大会での記録を入力してください（地区大会申込時は空欄）</t>
    <rPh sb="1" eb="2">
      <t>レツ</t>
    </rPh>
    <rPh sb="5" eb="6">
      <t>レツ</t>
    </rPh>
    <rPh sb="7" eb="9">
      <t>チク</t>
    </rPh>
    <rPh sb="9" eb="11">
      <t>タイカイ</t>
    </rPh>
    <rPh sb="13" eb="15">
      <t>キロク</t>
    </rPh>
    <rPh sb="16" eb="18">
      <t>ニュウリョク</t>
    </rPh>
    <rPh sb="25" eb="27">
      <t>チク</t>
    </rPh>
    <rPh sb="27" eb="29">
      <t>タイカイ</t>
    </rPh>
    <rPh sb="29" eb="31">
      <t>モウシコミ</t>
    </rPh>
    <rPh sb="31" eb="32">
      <t>ジ</t>
    </rPh>
    <rPh sb="33" eb="35">
      <t>クウラン</t>
    </rPh>
    <phoneticPr fontId="19"/>
  </si>
  <si>
    <r>
      <t>Ｂ列からＶ列の</t>
    </r>
    <r>
      <rPr>
        <sz val="11"/>
        <color rgb="FF0070C0"/>
        <rFont val="ＭＳ 明朝"/>
        <family val="1"/>
        <charset val="128"/>
      </rPr>
      <t>情報を</t>
    </r>
    <r>
      <rPr>
        <b/>
        <sz val="11"/>
        <color rgb="FF0070C0"/>
        <rFont val="ＭＳ 明朝"/>
        <family val="1"/>
        <charset val="128"/>
      </rPr>
      <t>消去</t>
    </r>
    <r>
      <rPr>
        <sz val="11"/>
        <color theme="1"/>
        <rFont val="ＭＳ 明朝"/>
        <family val="1"/>
        <charset val="128"/>
      </rPr>
      <t>してください</t>
    </r>
    <rPh sb="1" eb="2">
      <t>レツ</t>
    </rPh>
    <rPh sb="5" eb="6">
      <t>レツ</t>
    </rPh>
    <rPh sb="7" eb="9">
      <t>ジョウホウ</t>
    </rPh>
    <rPh sb="10" eb="12">
      <t>ショウキョ</t>
    </rPh>
    <phoneticPr fontId="19"/>
  </si>
  <si>
    <r>
      <t>Ｂ列からＧ列の</t>
    </r>
    <r>
      <rPr>
        <sz val="11"/>
        <color rgb="FF0070C0"/>
        <rFont val="ＭＳ 明朝"/>
        <family val="1"/>
        <charset val="128"/>
      </rPr>
      <t>情報を</t>
    </r>
    <r>
      <rPr>
        <b/>
        <sz val="11"/>
        <color rgb="FF0070C0"/>
        <rFont val="ＭＳ 明朝"/>
        <family val="1"/>
        <charset val="128"/>
      </rPr>
      <t>消去</t>
    </r>
    <r>
      <rPr>
        <sz val="11"/>
        <color theme="1"/>
        <rFont val="ＭＳ 明朝"/>
        <family val="1"/>
        <charset val="128"/>
      </rPr>
      <t>してください</t>
    </r>
    <rPh sb="1" eb="2">
      <t>レツ</t>
    </rPh>
    <rPh sb="5" eb="6">
      <t>レツ</t>
    </rPh>
    <rPh sb="7" eb="9">
      <t>ジョウホウ</t>
    </rPh>
    <rPh sb="10" eb="12">
      <t>ショウキョ</t>
    </rPh>
    <phoneticPr fontId="19"/>
  </si>
  <si>
    <r>
      <t>データ生成の際に混乱するので、</t>
    </r>
    <r>
      <rPr>
        <sz val="11"/>
        <color rgb="FFFF0000"/>
        <rFont val="ＭＳ 明朝"/>
        <family val="1"/>
        <charset val="128"/>
      </rPr>
      <t>必ず、半角カタカナ</t>
    </r>
    <r>
      <rPr>
        <sz val="11"/>
        <color theme="1"/>
        <rFont val="ＭＳ 明朝"/>
        <family val="1"/>
        <charset val="128"/>
      </rPr>
      <t>にしてください</t>
    </r>
    <rPh sb="3" eb="5">
      <t>セイセイ</t>
    </rPh>
    <rPh sb="6" eb="7">
      <t>サイ</t>
    </rPh>
    <rPh sb="8" eb="10">
      <t>コンラン</t>
    </rPh>
    <rPh sb="15" eb="16">
      <t>カナラ</t>
    </rPh>
    <rPh sb="18" eb="20">
      <t>ハンカク</t>
    </rPh>
    <phoneticPr fontId="19"/>
  </si>
  <si>
    <t>【 全角スペース１文字分 】と【 半角スペース２文字分 】は見た目は同じですが、</t>
    <rPh sb="2" eb="4">
      <t>ゼンカク</t>
    </rPh>
    <rPh sb="9" eb="11">
      <t>モジ</t>
    </rPh>
    <rPh sb="11" eb="12">
      <t>ブン</t>
    </rPh>
    <rPh sb="17" eb="19">
      <t>ハンカク</t>
    </rPh>
    <rPh sb="24" eb="26">
      <t>モジ</t>
    </rPh>
    <rPh sb="26" eb="27">
      <t>ブン</t>
    </rPh>
    <rPh sb="30" eb="31">
      <t>ミ</t>
    </rPh>
    <rPh sb="32" eb="33">
      <t>メ</t>
    </rPh>
    <rPh sb="34" eb="35">
      <t>オナ</t>
    </rPh>
    <phoneticPr fontId="19"/>
  </si>
  <si>
    <t>Ｖ列［ 備考 ］に点数を入力してください</t>
    <rPh sb="1" eb="2">
      <t>レツ</t>
    </rPh>
    <rPh sb="4" eb="6">
      <t>ビコウ</t>
    </rPh>
    <rPh sb="9" eb="11">
      <t>テンスウ</t>
    </rPh>
    <rPh sb="12" eb="14">
      <t>ニュウリョク</t>
    </rPh>
    <phoneticPr fontId="19"/>
  </si>
  <si>
    <t>4x100mR</t>
    <phoneticPr fontId="19"/>
  </si>
  <si>
    <t>4x400mR</t>
    <phoneticPr fontId="19"/>
  </si>
  <si>
    <t>個人種目</t>
    <rPh sb="0" eb="2">
      <t>コジン</t>
    </rPh>
    <rPh sb="2" eb="4">
      <t>シュモク</t>
    </rPh>
    <phoneticPr fontId="1"/>
  </si>
  <si>
    <t>リレー種目</t>
    <rPh sb="3" eb="5">
      <t>シュモク</t>
    </rPh>
    <phoneticPr fontId="19"/>
  </si>
  <si>
    <t>備考</t>
    <rPh sb="0" eb="2">
      <t>ビコウ</t>
    </rPh>
    <phoneticPr fontId="19"/>
  </si>
  <si>
    <t>小計</t>
    <rPh sb="0" eb="2">
      <t>ショウケイ</t>
    </rPh>
    <phoneticPr fontId="19"/>
  </si>
  <si>
    <t>監督</t>
    <rPh sb="0" eb="2">
      <t>カントク</t>
    </rPh>
    <phoneticPr fontId="19"/>
  </si>
  <si>
    <t>引率教員</t>
    <rPh sb="0" eb="2">
      <t>インソツ</t>
    </rPh>
    <rPh sb="2" eb="4">
      <t>キョウイン</t>
    </rPh>
    <phoneticPr fontId="19"/>
  </si>
  <si>
    <t>選手</t>
    <rPh sb="0" eb="2">
      <t>センシュ</t>
    </rPh>
    <phoneticPr fontId="19"/>
  </si>
  <si>
    <t>参加者合計</t>
    <rPh sb="0" eb="3">
      <t>サンカシャ</t>
    </rPh>
    <rPh sb="3" eb="5">
      <t>ゴウケイ</t>
    </rPh>
    <phoneticPr fontId="19"/>
  </si>
  <si>
    <t>学校名</t>
    <rPh sb="0" eb="2">
      <t>ガッコウ</t>
    </rPh>
    <rPh sb="2" eb="3">
      <t>メイ</t>
    </rPh>
    <phoneticPr fontId="1"/>
  </si>
  <si>
    <t>順</t>
    <rPh sb="0" eb="1">
      <t>ジュン</t>
    </rPh>
    <phoneticPr fontId="19"/>
  </si>
  <si>
    <t>No</t>
    <phoneticPr fontId="19"/>
  </si>
  <si>
    <t>名前</t>
    <rPh sb="0" eb="2">
      <t>ナマエ</t>
    </rPh>
    <phoneticPr fontId="19"/>
  </si>
  <si>
    <t>ﾌﾘｶﾞﾅ</t>
    <phoneticPr fontId="19"/>
  </si>
  <si>
    <t>種目</t>
    <rPh sb="0" eb="2">
      <t>シュモク</t>
    </rPh>
    <phoneticPr fontId="19"/>
  </si>
  <si>
    <t>種目１</t>
    <rPh sb="0" eb="2">
      <t>シュモク</t>
    </rPh>
    <phoneticPr fontId="19"/>
  </si>
  <si>
    <t>種目２</t>
    <rPh sb="0" eb="2">
      <t>シュモク</t>
    </rPh>
    <phoneticPr fontId="19"/>
  </si>
  <si>
    <t>種目３</t>
    <rPh sb="0" eb="2">
      <t>シュモク</t>
    </rPh>
    <phoneticPr fontId="19"/>
  </si>
  <si>
    <t>学年</t>
    <rPh sb="0" eb="2">
      <t>ガクネン</t>
    </rPh>
    <phoneticPr fontId="19"/>
  </si>
  <si>
    <t>男子４×４００ｍ</t>
  </si>
  <si>
    <t>女子４×４００ｍ</t>
  </si>
  <si>
    <t>上記の者は健康であるので、出場することを認める。</t>
    <rPh sb="0" eb="2">
      <t>ジョウキ</t>
    </rPh>
    <rPh sb="3" eb="4">
      <t>モノ</t>
    </rPh>
    <rPh sb="5" eb="7">
      <t>ケンコウ</t>
    </rPh>
    <rPh sb="13" eb="15">
      <t>シュツジョウ</t>
    </rPh>
    <rPh sb="20" eb="21">
      <t>ミト</t>
    </rPh>
    <phoneticPr fontId="1"/>
  </si>
  <si>
    <t>申込者連絡先（携帯)</t>
    <rPh sb="0" eb="2">
      <t>モウシコミ</t>
    </rPh>
    <rPh sb="2" eb="3">
      <t>シャ</t>
    </rPh>
    <rPh sb="3" eb="6">
      <t>レンラクサキ</t>
    </rPh>
    <rPh sb="7" eb="9">
      <t>ケイタイ</t>
    </rPh>
    <phoneticPr fontId="1"/>
  </si>
  <si>
    <t>申込者E-mailアドレス</t>
    <rPh sb="0" eb="2">
      <t>モウシコミ</t>
    </rPh>
    <rPh sb="2" eb="3">
      <t>シャ</t>
    </rPh>
    <phoneticPr fontId="1"/>
  </si>
  <si>
    <t xml:space="preserve"> 引率教員</t>
    <rPh sb="1" eb="3">
      <t>インソツ</t>
    </rPh>
    <rPh sb="3" eb="5">
      <t>キョウイン</t>
    </rPh>
    <phoneticPr fontId="19"/>
  </si>
  <si>
    <t xml:space="preserve"> 監督</t>
    <rPh sb="1" eb="3">
      <t>カントク</t>
    </rPh>
    <phoneticPr fontId="19"/>
  </si>
  <si>
    <t>印</t>
    <rPh sb="0" eb="1">
      <t>イン</t>
    </rPh>
    <phoneticPr fontId="19"/>
  </si>
  <si>
    <t>○</t>
    <phoneticPr fontId="19"/>
  </si>
  <si>
    <t>４×１００ｍ</t>
  </si>
  <si>
    <t>４×１００ｍ</t>
    <phoneticPr fontId="19"/>
  </si>
  <si>
    <t>４×４００ｍ</t>
  </si>
  <si>
    <t>４×４００ｍ</t>
    <phoneticPr fontId="19"/>
  </si>
  <si>
    <t>“ 個人種目入力 ”シート の修正</t>
    <rPh sb="2" eb="4">
      <t>コジン</t>
    </rPh>
    <rPh sb="4" eb="6">
      <t>シュモク</t>
    </rPh>
    <rPh sb="6" eb="8">
      <t>ニュウリョク</t>
    </rPh>
    <rPh sb="15" eb="17">
      <t>シュウセイ</t>
    </rPh>
    <phoneticPr fontId="19"/>
  </si>
  <si>
    <t>すべての項目は、各シートに反映されます</t>
    <rPh sb="4" eb="6">
      <t>コウモク</t>
    </rPh>
    <rPh sb="8" eb="9">
      <t>カク</t>
    </rPh>
    <rPh sb="13" eb="15">
      <t>ハンエイ</t>
    </rPh>
    <phoneticPr fontId="19"/>
  </si>
  <si>
    <t>“ 個人種目入力 ”シート</t>
    <rPh sb="2" eb="4">
      <t>コジン</t>
    </rPh>
    <rPh sb="4" eb="6">
      <t>シュモク</t>
    </rPh>
    <rPh sb="6" eb="8">
      <t>ニュウリョク</t>
    </rPh>
    <phoneticPr fontId="19"/>
  </si>
  <si>
    <t>“ リレー種目入力 ”シート の修正</t>
    <rPh sb="5" eb="7">
      <t>シュモク</t>
    </rPh>
    <rPh sb="7" eb="9">
      <t>ニュウリョク</t>
    </rPh>
    <rPh sb="16" eb="18">
      <t>シュウセイ</t>
    </rPh>
    <phoneticPr fontId="19"/>
  </si>
  <si>
    <t>“ リレー種目入力 ”シート</t>
    <rPh sb="5" eb="7">
      <t>シュモク</t>
    </rPh>
    <rPh sb="7" eb="9">
      <t>ニュウリョク</t>
    </rPh>
    <phoneticPr fontId="19"/>
  </si>
  <si>
    <r>
      <rPr>
        <b/>
        <sz val="12"/>
        <color rgb="FF66CCFF"/>
        <rFont val="ＭＳ Ｐゴシック"/>
        <family val="3"/>
        <charset val="128"/>
        <scheme val="minor"/>
      </rPr>
      <t>（男子）</t>
    </r>
    <r>
      <rPr>
        <sz val="12"/>
        <color theme="1"/>
        <rFont val="ＭＳ Ｐゴシック"/>
        <family val="3"/>
        <charset val="128"/>
        <scheme val="minor"/>
      </rPr>
      <t>監督名</t>
    </r>
    <rPh sb="1" eb="3">
      <t>ダンシ</t>
    </rPh>
    <rPh sb="4" eb="6">
      <t>カントク</t>
    </rPh>
    <rPh sb="6" eb="7">
      <t>メイ</t>
    </rPh>
    <phoneticPr fontId="1"/>
  </si>
  <si>
    <r>
      <rPr>
        <b/>
        <sz val="12"/>
        <color rgb="FF66CCFF"/>
        <rFont val="ＭＳ Ｐゴシック"/>
        <family val="3"/>
        <charset val="128"/>
        <scheme val="minor"/>
      </rPr>
      <t>（男子）</t>
    </r>
    <r>
      <rPr>
        <sz val="12"/>
        <color theme="1"/>
        <rFont val="ＭＳ Ｐゴシック"/>
        <family val="3"/>
        <charset val="128"/>
        <scheme val="minor"/>
      </rPr>
      <t>引率教員名</t>
    </r>
    <rPh sb="1" eb="3">
      <t>ダンシ</t>
    </rPh>
    <rPh sb="4" eb="6">
      <t>インソツ</t>
    </rPh>
    <rPh sb="6" eb="8">
      <t>キョウイン</t>
    </rPh>
    <rPh sb="8" eb="9">
      <t>メイ</t>
    </rPh>
    <phoneticPr fontId="1"/>
  </si>
  <si>
    <r>
      <rPr>
        <b/>
        <sz val="12"/>
        <color rgb="FFFF66FF"/>
        <rFont val="ＭＳ Ｐゴシック"/>
        <family val="3"/>
        <charset val="128"/>
        <scheme val="minor"/>
      </rPr>
      <t>（女子）</t>
    </r>
    <r>
      <rPr>
        <sz val="12"/>
        <color theme="1"/>
        <rFont val="ＭＳ Ｐゴシック"/>
        <family val="3"/>
        <charset val="128"/>
        <scheme val="minor"/>
      </rPr>
      <t>監督名</t>
    </r>
    <rPh sb="1" eb="3">
      <t>ジョシ</t>
    </rPh>
    <rPh sb="4" eb="6">
      <t>カントク</t>
    </rPh>
    <rPh sb="6" eb="7">
      <t>メイ</t>
    </rPh>
    <phoneticPr fontId="1"/>
  </si>
  <si>
    <r>
      <rPr>
        <b/>
        <sz val="12"/>
        <color rgb="FFFF66FF"/>
        <rFont val="ＭＳ Ｐゴシック"/>
        <family val="3"/>
        <charset val="128"/>
        <scheme val="minor"/>
      </rPr>
      <t>（女子）</t>
    </r>
    <r>
      <rPr>
        <sz val="12"/>
        <color theme="1"/>
        <rFont val="ＭＳ Ｐゴシック"/>
        <family val="3"/>
        <charset val="128"/>
        <scheme val="minor"/>
      </rPr>
      <t>引率教員名</t>
    </r>
    <rPh sb="1" eb="3">
      <t>ジョシ</t>
    </rPh>
    <rPh sb="4" eb="6">
      <t>インソツ</t>
    </rPh>
    <rPh sb="6" eb="8">
      <t>キョウイン</t>
    </rPh>
    <rPh sb="8" eb="9">
      <t>メイ</t>
    </rPh>
    <phoneticPr fontId="1"/>
  </si>
  <si>
    <t>各シートの役割について</t>
    <rPh sb="0" eb="1">
      <t>カク</t>
    </rPh>
    <rPh sb="5" eb="7">
      <t>ヤクワリ</t>
    </rPh>
    <phoneticPr fontId="19"/>
  </si>
  <si>
    <t>申込に必要な情報を入力します。</t>
    <rPh sb="0" eb="2">
      <t>モウシコミ</t>
    </rPh>
    <rPh sb="3" eb="5">
      <t>ヒツヨウ</t>
    </rPh>
    <rPh sb="6" eb="8">
      <t>ジョウホウ</t>
    </rPh>
    <rPh sb="9" eb="11">
      <t>ニュウリョク</t>
    </rPh>
    <phoneticPr fontId="19"/>
  </si>
  <si>
    <t>必ず、各項目を適切に入力してください</t>
    <rPh sb="0" eb="1">
      <t>カナラ</t>
    </rPh>
    <rPh sb="3" eb="6">
      <t>カクコウモク</t>
    </rPh>
    <rPh sb="7" eb="9">
      <t>テキセツ</t>
    </rPh>
    <rPh sb="10" eb="12">
      <t>ニュウリョク</t>
    </rPh>
    <phoneticPr fontId="19"/>
  </si>
  <si>
    <t>‘ 登録番号 ’‘ 氏名(漢字) ’‘ 氏名(ﾌﾘｶﾞﾅ) ’‘ 学年 ’を間違えると</t>
    <rPh sb="20" eb="22">
      <t>シメイ</t>
    </rPh>
    <rPh sb="38" eb="40">
      <t>マチガ</t>
    </rPh>
    <phoneticPr fontId="19"/>
  </si>
  <si>
    <t>エラーが発生します</t>
    <rPh sb="4" eb="6">
      <t>ハッセイ</t>
    </rPh>
    <phoneticPr fontId="19"/>
  </si>
  <si>
    <t>‘ 登録番号 ’‘ 氏名(漢字) ’‘ 学年 ’を正確に入力してください</t>
    <rPh sb="2" eb="4">
      <t>トウロク</t>
    </rPh>
    <rPh sb="4" eb="6">
      <t>バンゴウ</t>
    </rPh>
    <rPh sb="10" eb="12">
      <t>シメイ</t>
    </rPh>
    <rPh sb="13" eb="15">
      <t>カンジ</t>
    </rPh>
    <rPh sb="20" eb="22">
      <t>ガクネン</t>
    </rPh>
    <rPh sb="25" eb="27">
      <t>セイカク</t>
    </rPh>
    <rPh sb="28" eb="30">
      <t>ニュウリョク</t>
    </rPh>
    <phoneticPr fontId="19"/>
  </si>
  <si>
    <t>“ 基礎データ ”“ 個人種目入力 ”“ リレー種目入力 ”各シートに入力された</t>
    <rPh sb="2" eb="4">
      <t>キソ</t>
    </rPh>
    <rPh sb="11" eb="13">
      <t>コジン</t>
    </rPh>
    <rPh sb="13" eb="15">
      <t>シュモク</t>
    </rPh>
    <rPh sb="15" eb="17">
      <t>ニュウリョク</t>
    </rPh>
    <rPh sb="24" eb="26">
      <t>シュモク</t>
    </rPh>
    <rPh sb="26" eb="28">
      <t>ニュウリョク</t>
    </rPh>
    <rPh sb="30" eb="31">
      <t>カク</t>
    </rPh>
    <rPh sb="35" eb="37">
      <t>ニュウリョク</t>
    </rPh>
    <phoneticPr fontId="19"/>
  </si>
  <si>
    <t>情報から作成されます</t>
    <rPh sb="0" eb="2">
      <t>ジョウホウ</t>
    </rPh>
    <rPh sb="4" eb="6">
      <t>サクセイ</t>
    </rPh>
    <phoneticPr fontId="19"/>
  </si>
  <si>
    <t>とくに、“ 個人種目入力 ”“ リレー種目入力 ”シート間での入力の誤りが</t>
    <rPh sb="6" eb="8">
      <t>コジン</t>
    </rPh>
    <rPh sb="8" eb="10">
      <t>シュモク</t>
    </rPh>
    <rPh sb="10" eb="12">
      <t>ニュウリョク</t>
    </rPh>
    <rPh sb="19" eb="21">
      <t>シュモク</t>
    </rPh>
    <rPh sb="21" eb="23">
      <t>ニュウリョク</t>
    </rPh>
    <rPh sb="28" eb="29">
      <t>カン</t>
    </rPh>
    <rPh sb="31" eb="33">
      <t>ニュウリョク</t>
    </rPh>
    <rPh sb="34" eb="35">
      <t>アヤマ</t>
    </rPh>
    <phoneticPr fontId="19"/>
  </si>
  <si>
    <t>あると、このシートに正しく表示されません</t>
    <rPh sb="10" eb="11">
      <t>タダ</t>
    </rPh>
    <rPh sb="13" eb="15">
      <t>ヒョウジ</t>
    </rPh>
    <phoneticPr fontId="19"/>
  </si>
  <si>
    <t>最悪の場合、出場できないこともあります</t>
    <phoneticPr fontId="19"/>
  </si>
  <si>
    <t>県大会参加者</t>
    <rPh sb="0" eb="3">
      <t>ケンタイカイ</t>
    </rPh>
    <rPh sb="3" eb="6">
      <t>サンカシャ</t>
    </rPh>
    <phoneticPr fontId="19"/>
  </si>
  <si>
    <t>県大会参加人数</t>
    <rPh sb="0" eb="3">
      <t>ケンタイカイ</t>
    </rPh>
    <rPh sb="3" eb="5">
      <t>サンカ</t>
    </rPh>
    <rPh sb="5" eb="7">
      <t>ニンズウ</t>
    </rPh>
    <phoneticPr fontId="19"/>
  </si>
  <si>
    <t>県大会参加料</t>
    <rPh sb="0" eb="3">
      <t>ケンタイカイ</t>
    </rPh>
    <rPh sb="3" eb="6">
      <t>サンカリョウ</t>
    </rPh>
    <phoneticPr fontId="19"/>
  </si>
  <si>
    <t>ｿｳｶﾞｯｶﾝｺｳｺｳ</t>
    <phoneticPr fontId="1"/>
  </si>
  <si>
    <t>ｾｲｻﾞﾝｺｳｺｳ</t>
    <phoneticPr fontId="1"/>
  </si>
  <si>
    <t>ﾁﾄﾞｳｶﾝｺｳｺｳ</t>
    <phoneticPr fontId="1"/>
  </si>
  <si>
    <t>ｼｮｳﾅｲｿｳｺﾞｳﾂｳｼﾝｾｲｺｳｺｳ</t>
    <phoneticPr fontId="1"/>
  </si>
  <si>
    <t>県大会に出場する競技者</t>
    <rPh sb="0" eb="3">
      <t>ケンタイカイ</t>
    </rPh>
    <rPh sb="4" eb="6">
      <t>シュツジョウ</t>
    </rPh>
    <rPh sb="8" eb="11">
      <t>キョウギシャ</t>
    </rPh>
    <phoneticPr fontId="19"/>
  </si>
  <si>
    <t>“ リレー種目入力 ”シートに入力された競技者と同一競技者でありながら、</t>
    <rPh sb="5" eb="7">
      <t>シュモク</t>
    </rPh>
    <rPh sb="7" eb="9">
      <t>ニュウリョク</t>
    </rPh>
    <rPh sb="15" eb="17">
      <t>ニュウリョク</t>
    </rPh>
    <rPh sb="24" eb="26">
      <t>ドウイツ</t>
    </rPh>
    <phoneticPr fontId="19"/>
  </si>
  <si>
    <t>“ 個人種目入力 ”シートに入力された競技者と同一競技者でありながら、</t>
    <rPh sb="2" eb="4">
      <t>コジン</t>
    </rPh>
    <rPh sb="4" eb="6">
      <t>シュモク</t>
    </rPh>
    <rPh sb="6" eb="8">
      <t>ニュウリョク</t>
    </rPh>
    <rPh sb="14" eb="16">
      <t>ニュウリョク</t>
    </rPh>
    <rPh sb="23" eb="25">
      <t>ドウイツ</t>
    </rPh>
    <phoneticPr fontId="19"/>
  </si>
  <si>
    <t>県大会に出場できない競技者</t>
    <rPh sb="0" eb="3">
      <t>ケンタイカイ</t>
    </rPh>
    <rPh sb="4" eb="6">
      <t>シュツジョウ</t>
    </rPh>
    <phoneticPr fontId="19"/>
  </si>
  <si>
    <t>出場できない競技者の行は空欄のままにしてください</t>
    <rPh sb="0" eb="2">
      <t>シュツジョウ</t>
    </rPh>
    <rPh sb="10" eb="11">
      <t>ギョウ</t>
    </rPh>
    <rPh sb="12" eb="14">
      <t>クウラン</t>
    </rPh>
    <phoneticPr fontId="19"/>
  </si>
  <si>
    <t>※右表は県大会で使用する。</t>
    <rPh sb="1" eb="2">
      <t>ミギ</t>
    </rPh>
    <rPh sb="2" eb="3">
      <t>ヒョウ</t>
    </rPh>
    <rPh sb="4" eb="5">
      <t>ケン</t>
    </rPh>
    <rPh sb="5" eb="7">
      <t>タイカイ</t>
    </rPh>
    <rPh sb="8" eb="10">
      <t>シヨウ</t>
    </rPh>
    <phoneticPr fontId="19"/>
  </si>
  <si>
    <t>　　地区大会でも自動的に入力されるが</t>
    <rPh sb="2" eb="4">
      <t>チク</t>
    </rPh>
    <rPh sb="4" eb="6">
      <t>タイカイ</t>
    </rPh>
    <rPh sb="8" eb="11">
      <t>ジドウテキ</t>
    </rPh>
    <rPh sb="12" eb="14">
      <t>ニュウリョク</t>
    </rPh>
    <phoneticPr fontId="19"/>
  </si>
  <si>
    <t>　　地区大会申し込みには関係しない。</t>
    <rPh sb="2" eb="7">
      <t>チクタイカイモウ</t>
    </rPh>
    <rPh sb="8" eb="9">
      <t>コ</t>
    </rPh>
    <rPh sb="12" eb="14">
      <t>カンケイ</t>
    </rPh>
    <phoneticPr fontId="19"/>
  </si>
  <si>
    <t>競技者</t>
    <phoneticPr fontId="19"/>
  </si>
  <si>
    <t>陸上競技は記載不要</t>
    <rPh sb="0" eb="4">
      <t>リクジョウキョウギ</t>
    </rPh>
    <rPh sb="5" eb="9">
      <t>キサイフヨウ</t>
    </rPh>
    <phoneticPr fontId="19"/>
  </si>
  <si>
    <t>1枚目</t>
    <rPh sb="1" eb="3">
      <t>マイメ</t>
    </rPh>
    <phoneticPr fontId="19"/>
  </si>
  <si>
    <t>１枚目</t>
    <rPh sb="1" eb="3">
      <t>マイメ</t>
    </rPh>
    <phoneticPr fontId="19"/>
  </si>
  <si>
    <t>公認最高記録（昨年度～今年度）</t>
    <rPh sb="0" eb="2">
      <t>コウニン</t>
    </rPh>
    <rPh sb="2" eb="4">
      <t>サイコウ</t>
    </rPh>
    <rPh sb="4" eb="6">
      <t>キロク</t>
    </rPh>
    <rPh sb="7" eb="10">
      <t>サクネンド</t>
    </rPh>
    <rPh sb="11" eb="14">
      <t>コンネンド</t>
    </rPh>
    <phoneticPr fontId="1"/>
  </si>
  <si>
    <t>ﾖﾈｻﾞﾜｶｸｼﾞｮｳｺｳｺｳ</t>
    <phoneticPr fontId="1"/>
  </si>
  <si>
    <r>
      <t>公認記録等を正確に入力してください（</t>
    </r>
    <r>
      <rPr>
        <b/>
        <sz val="11"/>
        <color theme="1"/>
        <rFont val="ＭＳ 明朝"/>
        <family val="1"/>
        <charset val="128"/>
      </rPr>
      <t>昨年度から今年度の公認記録です</t>
    </r>
    <r>
      <rPr>
        <sz val="11"/>
        <color theme="1"/>
        <rFont val="ＭＳ 明朝"/>
        <family val="1"/>
        <charset val="128"/>
      </rPr>
      <t>）</t>
    </r>
    <rPh sb="0" eb="2">
      <t>コウニン</t>
    </rPh>
    <rPh sb="2" eb="4">
      <t>キロク</t>
    </rPh>
    <rPh sb="4" eb="5">
      <t>トウ</t>
    </rPh>
    <rPh sb="6" eb="8">
      <t>セイカク</t>
    </rPh>
    <rPh sb="9" eb="11">
      <t>ニュウリョク</t>
    </rPh>
    <rPh sb="18" eb="21">
      <t>サクネンド</t>
    </rPh>
    <rPh sb="23" eb="26">
      <t>コンネンド</t>
    </rPh>
    <rPh sb="27" eb="29">
      <t>コウニン</t>
    </rPh>
    <rPh sb="29" eb="31">
      <t>キロク</t>
    </rPh>
    <phoneticPr fontId="19"/>
  </si>
  <si>
    <r>
      <t>公認記録等を正確に入力してください（</t>
    </r>
    <r>
      <rPr>
        <b/>
        <sz val="11"/>
        <color theme="1"/>
        <rFont val="ＭＳ 明朝"/>
        <family val="1"/>
        <charset val="128"/>
      </rPr>
      <t>地区総体の公認記録です</t>
    </r>
    <r>
      <rPr>
        <sz val="11"/>
        <color theme="1"/>
        <rFont val="ＭＳ 明朝"/>
        <family val="1"/>
        <charset val="128"/>
      </rPr>
      <t>）</t>
    </r>
    <rPh sb="0" eb="2">
      <t>コウニン</t>
    </rPh>
    <rPh sb="2" eb="4">
      <t>キロク</t>
    </rPh>
    <rPh sb="4" eb="5">
      <t>トウ</t>
    </rPh>
    <rPh sb="6" eb="8">
      <t>セイカク</t>
    </rPh>
    <rPh sb="9" eb="11">
      <t>ニュウリョク</t>
    </rPh>
    <rPh sb="18" eb="20">
      <t>チク</t>
    </rPh>
    <rPh sb="20" eb="22">
      <t>ソウタイ</t>
    </rPh>
    <rPh sb="23" eb="25">
      <t>コウニン</t>
    </rPh>
    <rPh sb="25" eb="27">
      <t>キロク</t>
    </rPh>
    <phoneticPr fontId="19"/>
  </si>
  <si>
    <t>メンバーを入れ換える際は、慎重に作業を行ってください（セル移動などは行わないで下さい）</t>
    <rPh sb="5" eb="6">
      <t>イ</t>
    </rPh>
    <rPh sb="7" eb="8">
      <t>カ</t>
    </rPh>
    <rPh sb="10" eb="11">
      <t>サイ</t>
    </rPh>
    <rPh sb="13" eb="15">
      <t>シンチョウ</t>
    </rPh>
    <rPh sb="16" eb="18">
      <t>サギョウ</t>
    </rPh>
    <rPh sb="19" eb="20">
      <t>オコナ</t>
    </rPh>
    <rPh sb="29" eb="31">
      <t>イドウ</t>
    </rPh>
    <rPh sb="34" eb="35">
      <t>オコナ</t>
    </rPh>
    <rPh sb="39" eb="40">
      <t>クダ</t>
    </rPh>
    <phoneticPr fontId="19"/>
  </si>
  <si>
    <t>〇　オープン参加で１人種目を超えてしまうと、４種目目以降の種目がリレーの欄に表示されてしまいます。</t>
    <rPh sb="6" eb="8">
      <t>サンカ</t>
    </rPh>
    <rPh sb="10" eb="11">
      <t>ニン</t>
    </rPh>
    <rPh sb="11" eb="13">
      <t>シュモク</t>
    </rPh>
    <rPh sb="14" eb="15">
      <t>コ</t>
    </rPh>
    <rPh sb="23" eb="25">
      <t>シュモク</t>
    </rPh>
    <rPh sb="25" eb="26">
      <t>メ</t>
    </rPh>
    <rPh sb="26" eb="28">
      <t>イコウ</t>
    </rPh>
    <rPh sb="29" eb="31">
      <t>シュモク</t>
    </rPh>
    <rPh sb="36" eb="37">
      <t>ラン</t>
    </rPh>
    <rPh sb="38" eb="40">
      <t>ヒョウジ</t>
    </rPh>
    <phoneticPr fontId="19"/>
  </si>
  <si>
    <t xml:space="preserve"> 校印用に印刷する際は、“個人種目入力”シートのオープン種目欄を未入力の状態で印刷して下さい。</t>
    <rPh sb="1" eb="3">
      <t>コウイン</t>
    </rPh>
    <rPh sb="3" eb="4">
      <t>ヨウ</t>
    </rPh>
    <rPh sb="5" eb="7">
      <t>インサツ</t>
    </rPh>
    <rPh sb="9" eb="10">
      <t>サイ</t>
    </rPh>
    <rPh sb="13" eb="15">
      <t>コジン</t>
    </rPh>
    <rPh sb="15" eb="17">
      <t>シュモク</t>
    </rPh>
    <rPh sb="17" eb="19">
      <t>ニュウリョク</t>
    </rPh>
    <rPh sb="28" eb="30">
      <t>シュモク</t>
    </rPh>
    <rPh sb="30" eb="31">
      <t>ラン</t>
    </rPh>
    <rPh sb="32" eb="35">
      <t>ミニュウリョク</t>
    </rPh>
    <rPh sb="36" eb="38">
      <t>ジョウタイ</t>
    </rPh>
    <rPh sb="39" eb="41">
      <t>インサツ</t>
    </rPh>
    <rPh sb="43" eb="44">
      <t>クダ</t>
    </rPh>
    <phoneticPr fontId="19"/>
  </si>
  <si>
    <r>
      <t>［ 記録 ］は、</t>
    </r>
    <r>
      <rPr>
        <b/>
        <sz val="11"/>
        <color theme="1"/>
        <rFont val="ＭＳ 明朝"/>
        <family val="1"/>
        <charset val="128"/>
      </rPr>
      <t>昨年度から今年度の公認記録を入力して下さい。</t>
    </r>
    <rPh sb="2" eb="4">
      <t>キロク</t>
    </rPh>
    <rPh sb="8" eb="11">
      <t>サクネンド</t>
    </rPh>
    <rPh sb="13" eb="16">
      <t>コンネンド</t>
    </rPh>
    <rPh sb="17" eb="19">
      <t>コウニン</t>
    </rPh>
    <rPh sb="19" eb="21">
      <t>キロク</t>
    </rPh>
    <rPh sb="22" eb="24">
      <t>ニュウリョク</t>
    </rPh>
    <rPh sb="26" eb="27">
      <t>クダ</t>
    </rPh>
    <phoneticPr fontId="19"/>
  </si>
  <si>
    <t>Ｕ列</t>
    <rPh sb="1" eb="2">
      <t>レツ</t>
    </rPh>
    <phoneticPr fontId="19"/>
  </si>
  <si>
    <t>ﾖﾈｻﾞﾜｶｸｼﾞｮｳﾃｲｼﾞｾｲｺｳｺｳ</t>
    <phoneticPr fontId="1"/>
  </si>
  <si>
    <t>←顧問名を入力</t>
    <rPh sb="1" eb="4">
      <t>コモンメイ</t>
    </rPh>
    <rPh sb="5" eb="7">
      <t>ニュウリョク</t>
    </rPh>
    <phoneticPr fontId="19"/>
  </si>
  <si>
    <t>これらのシートで入力する部分は、〔 G33 〕の監督人数とＪ列の備考のみです</t>
    <rPh sb="8" eb="10">
      <t>ニュウリョク</t>
    </rPh>
    <rPh sb="12" eb="14">
      <t>ブブン</t>
    </rPh>
    <rPh sb="24" eb="26">
      <t>カントク</t>
    </rPh>
    <rPh sb="26" eb="28">
      <t>ニンズウ</t>
    </rPh>
    <rPh sb="30" eb="31">
      <t>レツ</t>
    </rPh>
    <rPh sb="32" eb="34">
      <t>ビコウ</t>
    </rPh>
    <phoneticPr fontId="19"/>
  </si>
  <si>
    <t>入力された情報から「申込書(一覧表)」「取り込み用のデータ」が生成されます</t>
    <rPh sb="0" eb="2">
      <t>ニュウリョク</t>
    </rPh>
    <rPh sb="5" eb="7">
      <t>ジョウホウ</t>
    </rPh>
    <rPh sb="10" eb="13">
      <t>モウシコミショ</t>
    </rPh>
    <rPh sb="14" eb="17">
      <t>イチランヒョウ</t>
    </rPh>
    <rPh sb="20" eb="21">
      <t>ト</t>
    </rPh>
    <rPh sb="22" eb="23">
      <t>コ</t>
    </rPh>
    <rPh sb="24" eb="25">
      <t>ヨウ</t>
    </rPh>
    <rPh sb="31" eb="33">
      <t>セイセイ</t>
    </rPh>
    <phoneticPr fontId="19"/>
  </si>
  <si>
    <t>“申込書（男子）”“ 申込書（女子）”シート</t>
    <rPh sb="1" eb="4">
      <t>モウシコミショ</t>
    </rPh>
    <rPh sb="5" eb="7">
      <t>ダンシ</t>
    </rPh>
    <rPh sb="11" eb="14">
      <t>モウシコミショ</t>
    </rPh>
    <rPh sb="15" eb="16">
      <t>オンナ</t>
    </rPh>
    <phoneticPr fontId="19"/>
  </si>
  <si>
    <t>「 校長名 」「 校印 」が必要な「 申込書 」です</t>
    <rPh sb="2" eb="5">
      <t>コウチョウメイ</t>
    </rPh>
    <rPh sb="9" eb="10">
      <t>コウ</t>
    </rPh>
    <rPh sb="10" eb="11">
      <t>イン</t>
    </rPh>
    <rPh sb="14" eb="16">
      <t>ヒツヨウ</t>
    </rPh>
    <rPh sb="19" eb="22">
      <t>モウシコミショ</t>
    </rPh>
    <phoneticPr fontId="19"/>
  </si>
  <si>
    <t>「 申込書の提出 」「 データの送信 」の前に必ず、このシートを確認してください</t>
    <rPh sb="2" eb="5">
      <t>モウシコミショ</t>
    </rPh>
    <rPh sb="6" eb="8">
      <t>テイシュツ</t>
    </rPh>
    <rPh sb="16" eb="18">
      <t>ソウシン</t>
    </rPh>
    <rPh sb="21" eb="22">
      <t>マエ</t>
    </rPh>
    <rPh sb="23" eb="24">
      <t>カナラ</t>
    </rPh>
    <rPh sb="32" eb="34">
      <t>カクニン</t>
    </rPh>
    <phoneticPr fontId="19"/>
  </si>
  <si>
    <t>“ 申込書（男子）”“ 申込書（女子）”シート</t>
    <rPh sb="2" eb="5">
      <t>モウシコミショ</t>
    </rPh>
    <rPh sb="6" eb="8">
      <t>ダンシ</t>
    </rPh>
    <rPh sb="12" eb="15">
      <t>モウシコミショ</t>
    </rPh>
    <rPh sb="16" eb="17">
      <t>オンナ</t>
    </rPh>
    <phoneticPr fontId="19"/>
  </si>
  <si>
    <r>
      <t>各シートへの入力により完成する</t>
    </r>
    <r>
      <rPr>
        <u/>
        <sz val="11"/>
        <color theme="1"/>
        <rFont val="ＭＳ 明朝"/>
        <family val="1"/>
        <charset val="128"/>
      </rPr>
      <t>「 校印を押して提出する申込書 」です</t>
    </r>
    <rPh sb="0" eb="1">
      <t>カク</t>
    </rPh>
    <rPh sb="6" eb="8">
      <t>ニュウリョク</t>
    </rPh>
    <rPh sb="11" eb="13">
      <t>カンセイ</t>
    </rPh>
    <rPh sb="17" eb="18">
      <t>コウ</t>
    </rPh>
    <rPh sb="18" eb="19">
      <t>イン</t>
    </rPh>
    <rPh sb="20" eb="21">
      <t>オ</t>
    </rPh>
    <rPh sb="23" eb="25">
      <t>テイシュツ</t>
    </rPh>
    <rPh sb="27" eb="30">
      <t>モウシコミショ</t>
    </rPh>
    <phoneticPr fontId="19"/>
  </si>
  <si>
    <t>令和８年度 高校総体陸上競技大会 　個人種目</t>
    <rPh sb="0" eb="1">
      <t>レイ</t>
    </rPh>
    <rPh sb="1" eb="2">
      <t>カズ</t>
    </rPh>
    <rPh sb="3" eb="5">
      <t>ネンド</t>
    </rPh>
    <rPh sb="6" eb="8">
      <t>コウコウ</t>
    </rPh>
    <rPh sb="8" eb="10">
      <t>ソウタイ</t>
    </rPh>
    <rPh sb="10" eb="12">
      <t>リクジョウ</t>
    </rPh>
    <rPh sb="12" eb="14">
      <t>キョウギ</t>
    </rPh>
    <rPh sb="14" eb="16">
      <t>タイカイ</t>
    </rPh>
    <rPh sb="18" eb="20">
      <t>コジン</t>
    </rPh>
    <rPh sb="20" eb="22">
      <t>シュモク</t>
    </rPh>
    <phoneticPr fontId="1"/>
  </si>
  <si>
    <t>令和８年度 高校総体陸上競技大会　リレー種目</t>
    <rPh sb="0" eb="2">
      <t>レイワ</t>
    </rPh>
    <rPh sb="3" eb="5">
      <t>ネンド</t>
    </rPh>
    <rPh sb="6" eb="8">
      <t>コウコウ</t>
    </rPh>
    <rPh sb="8" eb="10">
      <t>ソウタイ</t>
    </rPh>
    <rPh sb="10" eb="12">
      <t>リクジョウ</t>
    </rPh>
    <rPh sb="12" eb="14">
      <t>キョウギ</t>
    </rPh>
    <rPh sb="14" eb="16">
      <t>タイカイ</t>
    </rPh>
    <rPh sb="20" eb="22">
      <t>シュモク</t>
    </rPh>
    <phoneticPr fontId="1"/>
  </si>
  <si>
    <t>令和８年度 高校総体陸上競技大会 エントリーシート （ 男子 )</t>
    <rPh sb="0" eb="1">
      <t>レイ</t>
    </rPh>
    <rPh sb="1" eb="2">
      <t>カズ</t>
    </rPh>
    <rPh sb="3" eb="5">
      <t>ネンド</t>
    </rPh>
    <rPh sb="6" eb="8">
      <t>コウコウ</t>
    </rPh>
    <rPh sb="8" eb="10">
      <t>ソウタイ</t>
    </rPh>
    <rPh sb="10" eb="12">
      <t>リクジョウ</t>
    </rPh>
    <rPh sb="12" eb="14">
      <t>キョウギ</t>
    </rPh>
    <rPh sb="14" eb="16">
      <t>タイカイ</t>
    </rPh>
    <rPh sb="28" eb="30">
      <t>ダンシ</t>
    </rPh>
    <phoneticPr fontId="1"/>
  </si>
  <si>
    <t>令和８年度 高校総体陸上競技大会 エントリーシート （ 女子 )</t>
    <rPh sb="0" eb="1">
      <t>レイ</t>
    </rPh>
    <rPh sb="1" eb="2">
      <t>カズ</t>
    </rPh>
    <rPh sb="3" eb="5">
      <t>ネンド</t>
    </rPh>
    <rPh sb="6" eb="8">
      <t>コウコウ</t>
    </rPh>
    <rPh sb="8" eb="10">
      <t>ソウタイ</t>
    </rPh>
    <rPh sb="10" eb="12">
      <t>リクジョウ</t>
    </rPh>
    <rPh sb="12" eb="14">
      <t>キョウギ</t>
    </rPh>
    <rPh sb="14" eb="16">
      <t>タイカイ</t>
    </rPh>
    <rPh sb="28" eb="30">
      <t>ジョシ</t>
    </rPh>
    <phoneticPr fontId="1"/>
  </si>
  <si>
    <t>ｼﾝｼﾞｮｳｼｾｲｶﾝｺｳｺｳ</t>
    <phoneticPr fontId="1"/>
  </si>
  <si>
    <t>ｼﾝｼﾞｮｳｼｾｲｶﾝﾃｲｼﾞｾｲｺｳｺｳ</t>
    <phoneticPr fontId="1"/>
  </si>
  <si>
    <t>寒河江工</t>
  </si>
  <si>
    <t>米沢中央</t>
  </si>
  <si>
    <t>1枚目に記載</t>
    <rPh sb="1" eb="3">
      <t>マイメ</t>
    </rPh>
    <rPh sb="4" eb="6">
      <t>キサイ</t>
    </rPh>
    <phoneticPr fontId="19"/>
  </si>
  <si>
    <t>２枚目分</t>
    <rPh sb="1" eb="3">
      <t>マイメ</t>
    </rPh>
    <rPh sb="3" eb="4">
      <t>ブン</t>
    </rPh>
    <phoneticPr fontId="19"/>
  </si>
  <si>
    <t>山形東</t>
  </si>
  <si>
    <t>山形南</t>
  </si>
  <si>
    <t>山形西</t>
  </si>
  <si>
    <t>山形北</t>
  </si>
  <si>
    <t>山形工</t>
  </si>
  <si>
    <t>山形中央</t>
  </si>
  <si>
    <t>上山明新館</t>
  </si>
  <si>
    <t>天童</t>
  </si>
  <si>
    <t>山辺</t>
  </si>
  <si>
    <t>寒河江</t>
  </si>
  <si>
    <t>谷地</t>
  </si>
  <si>
    <t>村山産</t>
  </si>
  <si>
    <t>北村山</t>
  </si>
  <si>
    <t>米沢興譲館</t>
  </si>
  <si>
    <t>米沢東</t>
  </si>
  <si>
    <t>置賜農</t>
  </si>
  <si>
    <t>高畠</t>
  </si>
  <si>
    <t>南陽</t>
  </si>
  <si>
    <t>長井</t>
  </si>
  <si>
    <t>長井工</t>
  </si>
  <si>
    <t>荒砥</t>
  </si>
  <si>
    <t>鶴岡工</t>
  </si>
  <si>
    <t>鶴岡中央</t>
  </si>
  <si>
    <t>庄内総合</t>
  </si>
  <si>
    <t>加茂水産</t>
  </si>
  <si>
    <t>酒田東</t>
  </si>
  <si>
    <t>酒田西</t>
  </si>
  <si>
    <t>酒田光陵</t>
  </si>
  <si>
    <t>遊佐</t>
  </si>
  <si>
    <t>山形聾</t>
  </si>
  <si>
    <t>山形城北</t>
  </si>
  <si>
    <t>山形学院</t>
  </si>
  <si>
    <t>日大山形</t>
  </si>
  <si>
    <t>山形明正</t>
  </si>
  <si>
    <t>東海大山形</t>
  </si>
  <si>
    <t>新庄東</t>
  </si>
  <si>
    <t>九里学園</t>
  </si>
  <si>
    <t>鶴岡東</t>
  </si>
  <si>
    <t>酒田南</t>
  </si>
  <si>
    <t>ｼﾝｼﾞｮｳｶﾑﾛｻﾝｷﾞｮｳｺｳｺｳｶﾈﾔﾏｺｳ</t>
    <phoneticPr fontId="1"/>
  </si>
  <si>
    <t>063109</t>
  </si>
  <si>
    <t>063122</t>
  </si>
  <si>
    <t>063132</t>
  </si>
  <si>
    <t>063131</t>
    <phoneticPr fontId="1"/>
  </si>
  <si>
    <t>063121</t>
    <phoneticPr fontId="1"/>
  </si>
  <si>
    <t>063141</t>
    <phoneticPr fontId="1"/>
  </si>
  <si>
    <t>063143</t>
  </si>
  <si>
    <t>063145</t>
  </si>
  <si>
    <t>063146</t>
  </si>
  <si>
    <t>063148</t>
  </si>
  <si>
    <t>063161</t>
    <phoneticPr fontId="1"/>
  </si>
  <si>
    <t>063162</t>
  </si>
  <si>
    <t>063163</t>
  </si>
  <si>
    <t>063164</t>
  </si>
  <si>
    <t>063165</t>
  </si>
  <si>
    <t>063166</t>
  </si>
  <si>
    <t>063167</t>
  </si>
  <si>
    <t>063168</t>
  </si>
  <si>
    <t>063169</t>
  </si>
  <si>
    <t>063511</t>
  </si>
  <si>
    <t>063512</t>
  </si>
  <si>
    <t>063701</t>
    <phoneticPr fontId="1"/>
  </si>
  <si>
    <t>064101</t>
    <phoneticPr fontId="1"/>
  </si>
  <si>
    <t>064102</t>
  </si>
  <si>
    <t>064103</t>
  </si>
  <si>
    <t>064104</t>
  </si>
  <si>
    <t>064105</t>
  </si>
  <si>
    <t>064106</t>
  </si>
  <si>
    <t>064107</t>
  </si>
  <si>
    <t>山形市立商</t>
  </si>
  <si>
    <t>東桜学館</t>
  </si>
  <si>
    <t>新庄志誠館</t>
    <rPh sb="0" eb="5">
      <t>シンジョウシセイカン</t>
    </rPh>
    <phoneticPr fontId="2"/>
  </si>
  <si>
    <t>新庄神室産</t>
    <rPh sb="0" eb="2">
      <t>シンジョウ</t>
    </rPh>
    <phoneticPr fontId="2"/>
  </si>
  <si>
    <t>新庄神室産金山</t>
    <rPh sb="0" eb="2">
      <t>シンジョウ</t>
    </rPh>
    <rPh sb="5" eb="7">
      <t>カネヤマ</t>
    </rPh>
    <phoneticPr fontId="2"/>
  </si>
  <si>
    <t>米沢鶴城</t>
  </si>
  <si>
    <t>致道館</t>
  </si>
  <si>
    <t>創学館</t>
  </si>
  <si>
    <t>惺山</t>
  </si>
  <si>
    <t>霞城ⅠⅡⅢ定</t>
    <rPh sb="5" eb="6">
      <t>テイ</t>
    </rPh>
    <phoneticPr fontId="2"/>
  </si>
  <si>
    <t>霞城Ⅳ通</t>
    <rPh sb="3" eb="4">
      <t>ツウ</t>
    </rPh>
    <phoneticPr fontId="2"/>
  </si>
  <si>
    <t>新庄志誠館定</t>
    <rPh sb="0" eb="2">
      <t>シンジョウ</t>
    </rPh>
    <rPh sb="2" eb="5">
      <t>シセイカン</t>
    </rPh>
    <phoneticPr fontId="2"/>
  </si>
  <si>
    <t>米沢鶴城定</t>
    <rPh sb="4" eb="5">
      <t>テイ</t>
    </rPh>
    <phoneticPr fontId="2"/>
  </si>
  <si>
    <t>庄内総合Ⅱ定</t>
    <rPh sb="3" eb="4">
      <t>ゴウ</t>
    </rPh>
    <rPh sb="5" eb="6">
      <t>テイ</t>
    </rPh>
    <phoneticPr fontId="2"/>
  </si>
  <si>
    <t>庄内総合Ⅲ通</t>
    <rPh sb="3" eb="4">
      <t>ゴウ</t>
    </rPh>
    <rPh sb="5" eb="6">
      <t>ツウ</t>
    </rPh>
    <phoneticPr fontId="2"/>
  </si>
  <si>
    <t>新庄神室産真室川</t>
    <rPh sb="0" eb="2">
      <t>シンジョウ</t>
    </rPh>
    <rPh sb="5" eb="8">
      <t>マムロガワ</t>
    </rPh>
    <phoneticPr fontId="2"/>
  </si>
  <si>
    <t>小国</t>
    <rPh sb="0" eb="2">
      <t>オグニ</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</si>
</sst>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quot;\ \ #,###&quot;円&quot;\ \ &quot;＝&quot;"/>
    <numFmt numFmtId="177" formatCode="##&quot;名&quot;"/>
    <numFmt numFmtId="178" formatCode="#,##0&quot;円&quot;"/>
    <numFmt numFmtId="179" formatCode="##&quot;名　　&quot;"/>
    <numFmt numFmtId="180" formatCode="#0&quot;名　　&quot;"/>
  </numFmts>
  <fonts count="45">
    <font>
      <sz val="11"/>
      <color theme="1"/>
      <name val="ＭＳ Ｐゴシック"/>
      <family val="3"/>
      <charset val="128"/>
      <scheme val="minor"/>
    </font>
    <font>
      <sz val="6"/>
      <name val="ＭＳ Ｐゴシック"/>
      <family val="3"/>
      <charset val="128"/>
    </font>
    <font>
      <sz val="6"/>
      <name val="ＭＳ ゴシック"/>
      <family val="3"/>
      <charset val="128"/>
    </font>
    <font>
      <sz val="9"/>
      <color indexed="81"/>
      <name val="ＭＳ Ｐゴシック"/>
      <family val="3"/>
      <charset val="128"/>
    </font>
    <font>
      <b/>
      <sz val="9"/>
      <color indexed="81"/>
      <name val="ＭＳ Ｐゴシック"/>
      <family val="3"/>
      <charset val="128"/>
    </font>
    <font>
      <b/>
      <sz val="9"/>
      <color indexed="81"/>
      <name val="ＭＳ ゴシック"/>
      <family val="3"/>
      <charset val="128"/>
    </font>
    <font>
      <sz val="9"/>
      <color indexed="81"/>
      <name val="ＭＳ 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8"/>
      <color theme="1"/>
      <name val="ＭＳ 明朝"/>
      <family val="1"/>
      <charset val="128"/>
    </font>
    <font>
      <sz val="12"/>
      <color theme="1"/>
      <name val="ＭＳ 明朝"/>
      <family val="1"/>
      <charset val="128"/>
    </font>
    <font>
      <sz val="14"/>
      <color theme="1"/>
      <name val="ＭＳ 明朝"/>
      <family val="1"/>
      <charset val="128"/>
    </font>
    <font>
      <b/>
      <sz val="18"/>
      <color theme="1"/>
      <name val="ＭＳ 明朝"/>
      <family val="1"/>
      <charset val="128"/>
    </font>
    <font>
      <b/>
      <sz val="12"/>
      <color theme="1"/>
      <name val="ＭＳ Ｐゴシック"/>
      <family val="3"/>
      <charset val="128"/>
      <scheme val="minor"/>
    </font>
    <font>
      <sz val="6"/>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
      <u/>
      <sz val="11"/>
      <color theme="10"/>
      <name val="ＭＳ Ｐゴシック"/>
      <family val="3"/>
      <charset val="128"/>
      <scheme val="minor"/>
    </font>
    <font>
      <sz val="9"/>
      <color theme="1"/>
      <name val="ＭＳ ゴシック"/>
      <family val="3"/>
      <charset val="128"/>
    </font>
    <font>
      <b/>
      <sz val="11"/>
      <color theme="1"/>
      <name val="ＭＳ ゴシック"/>
      <family val="3"/>
      <charset val="128"/>
    </font>
    <font>
      <sz val="10"/>
      <color theme="1"/>
      <name val="ＭＳ 明朝"/>
      <family val="1"/>
      <charset val="128"/>
    </font>
    <font>
      <sz val="9"/>
      <color theme="1"/>
      <name val="ＭＳ 明朝"/>
      <family val="1"/>
      <charset val="128"/>
    </font>
    <font>
      <b/>
      <sz val="24"/>
      <color theme="1"/>
      <name val="HG丸ｺﾞｼｯｸM-PRO"/>
      <family val="3"/>
      <charset val="128"/>
    </font>
    <font>
      <sz val="11"/>
      <color theme="1"/>
      <name val="HG丸ｺﾞｼｯｸM-PRO"/>
      <family val="3"/>
      <charset val="128"/>
    </font>
    <font>
      <b/>
      <sz val="14"/>
      <color theme="1"/>
      <name val="HG丸ｺﾞｼｯｸM-PRO"/>
      <family val="3"/>
      <charset val="128"/>
    </font>
    <font>
      <b/>
      <sz val="12"/>
      <color theme="1"/>
      <name val="ＭＳ 明朝"/>
      <family val="1"/>
      <charset val="128"/>
    </font>
    <font>
      <b/>
      <sz val="14"/>
      <color rgb="FFFF0000"/>
      <name val="ＭＳ 明朝"/>
      <family val="1"/>
      <charset val="128"/>
    </font>
    <font>
      <b/>
      <sz val="11"/>
      <color rgb="FF0070C0"/>
      <name val="ＭＳ 明朝"/>
      <family val="1"/>
      <charset val="128"/>
    </font>
    <font>
      <u/>
      <sz val="11"/>
      <color theme="1"/>
      <name val="ＭＳ 明朝"/>
      <family val="1"/>
      <charset val="128"/>
    </font>
    <font>
      <sz val="11"/>
      <color rgb="FF0070C0"/>
      <name val="ＭＳ 明朝"/>
      <family val="1"/>
      <charset val="128"/>
    </font>
    <font>
      <sz val="11"/>
      <color rgb="FFFF0000"/>
      <name val="ＭＳ 明朝"/>
      <family val="1"/>
      <charset val="128"/>
    </font>
    <font>
      <sz val="11"/>
      <color rgb="FFFF0000"/>
      <name val="ＭＳ Ｐゴシック"/>
      <family val="3"/>
      <charset val="128"/>
      <scheme val="minor"/>
    </font>
    <font>
      <sz val="9"/>
      <color indexed="81"/>
      <name val="MS P ゴシック"/>
      <family val="3"/>
      <charset val="128"/>
    </font>
    <font>
      <b/>
      <sz val="12"/>
      <color rgb="FF66CCFF"/>
      <name val="ＭＳ Ｐゴシック"/>
      <family val="3"/>
      <charset val="128"/>
      <scheme val="minor"/>
    </font>
    <font>
      <b/>
      <sz val="12"/>
      <color rgb="FFFF66FF"/>
      <name val="ＭＳ Ｐゴシック"/>
      <family val="3"/>
      <charset val="128"/>
      <scheme val="minor"/>
    </font>
    <font>
      <u/>
      <sz val="11"/>
      <color rgb="FFFF0000"/>
      <name val="ＭＳ 明朝"/>
      <family val="1"/>
      <charset val="128"/>
    </font>
    <font>
      <sz val="10"/>
      <color theme="1"/>
      <name val="ＭＳ Ｐゴシック"/>
      <family val="3"/>
      <charset val="128"/>
    </font>
    <font>
      <sz val="10"/>
      <color theme="1"/>
      <name val="ＭＳ Ｐゴシック"/>
      <family val="3"/>
      <charset val="128"/>
      <scheme val="minor"/>
    </font>
    <font>
      <b/>
      <sz val="9"/>
      <color indexed="81"/>
      <name val="MS P ゴシック"/>
      <family val="3"/>
      <charset val="128"/>
    </font>
    <font>
      <b/>
      <sz val="11"/>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92D050"/>
        <bgColor indexed="64"/>
      </patternFill>
    </fill>
  </fills>
  <borders count="76">
    <border>
      <left/>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right/>
      <top/>
      <bottom style="thin">
        <color indexed="64"/>
      </bottom>
      <diagonal/>
    </border>
    <border>
      <left style="hair">
        <color indexed="64"/>
      </left>
      <right style="hair">
        <color indexed="64"/>
      </right>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double">
        <color indexed="64"/>
      </bottom>
      <diagonal/>
    </border>
    <border>
      <left style="thin">
        <color indexed="64"/>
      </left>
      <right style="hair">
        <color indexed="64"/>
      </right>
      <top style="double">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right/>
      <top/>
      <bottom style="double">
        <color indexed="64"/>
      </bottom>
      <diagonal/>
    </border>
    <border>
      <left style="hair">
        <color indexed="64"/>
      </left>
      <right/>
      <top style="double">
        <color indexed="64"/>
      </top>
      <bottom/>
      <diagonal/>
    </border>
    <border>
      <left style="hair">
        <color indexed="64"/>
      </left>
      <right/>
      <top/>
      <bottom/>
      <diagonal/>
    </border>
    <border>
      <left style="hair">
        <color indexed="64"/>
      </left>
      <right/>
      <top/>
      <bottom style="thin">
        <color indexed="64"/>
      </bottom>
      <diagonal/>
    </border>
    <border>
      <left/>
      <right/>
      <top style="double">
        <color indexed="64"/>
      </top>
      <bottom/>
      <diagonal/>
    </border>
    <border>
      <left/>
      <right style="hair">
        <color indexed="64"/>
      </right>
      <top style="thin">
        <color indexed="64"/>
      </top>
      <bottom style="hair">
        <color indexed="64"/>
      </bottom>
      <diagonal/>
    </border>
    <border>
      <left/>
      <right style="hair">
        <color indexed="64"/>
      </right>
      <top style="double">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double">
        <color rgb="FFFF0000"/>
      </top>
      <bottom/>
      <diagonal/>
    </border>
    <border>
      <left/>
      <right style="double">
        <color rgb="FFFF0000"/>
      </right>
      <top style="double">
        <color rgb="FFFF0000"/>
      </top>
      <bottom/>
      <diagonal/>
    </border>
    <border>
      <left/>
      <right style="double">
        <color rgb="FFFF0000"/>
      </right>
      <top/>
      <bottom/>
      <diagonal/>
    </border>
    <border>
      <left/>
      <right/>
      <top/>
      <bottom style="double">
        <color rgb="FFFF0000"/>
      </bottom>
      <diagonal/>
    </border>
    <border>
      <left style="double">
        <color rgb="FFFF0000"/>
      </left>
      <right/>
      <top/>
      <bottom style="double">
        <color rgb="FFFF0000"/>
      </bottom>
      <diagonal/>
    </border>
    <border>
      <left style="double">
        <color rgb="FFFF0000"/>
      </left>
      <right/>
      <top/>
      <bottom/>
      <diagonal/>
    </border>
    <border>
      <left style="thin">
        <color indexed="64"/>
      </left>
      <right style="hair">
        <color indexed="64"/>
      </right>
      <top style="hair">
        <color indexed="64"/>
      </top>
      <bottom style="thin">
        <color indexed="64"/>
      </bottom>
      <diagonal/>
    </border>
    <border>
      <left style="hair">
        <color indexed="64"/>
      </left>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s>
  <cellStyleXfs count="3">
    <xf numFmtId="0" fontId="0" fillId="0" borderId="0">
      <alignment vertical="center"/>
    </xf>
    <xf numFmtId="0" fontId="12" fillId="0" borderId="0">
      <alignment vertical="center"/>
    </xf>
    <xf numFmtId="0" fontId="22" fillId="0" borderId="0" applyNumberFormat="0" applyFill="0" applyBorder="0" applyAlignment="0" applyProtection="0">
      <alignment vertical="center"/>
    </xf>
  </cellStyleXfs>
  <cellXfs count="256">
    <xf numFmtId="0" fontId="0" fillId="0" borderId="0" xfId="0">
      <alignment vertical="center"/>
    </xf>
    <xf numFmtId="0" fontId="12" fillId="0" borderId="0" xfId="0" applyFont="1">
      <alignment vertical="center"/>
    </xf>
    <xf numFmtId="49" fontId="12" fillId="0" borderId="0" xfId="0" applyNumberFormat="1" applyFont="1">
      <alignment vertical="center"/>
    </xf>
    <xf numFmtId="0" fontId="12" fillId="2" borderId="0" xfId="0" applyFont="1" applyFill="1">
      <alignment vertical="center"/>
    </xf>
    <xf numFmtId="0" fontId="13" fillId="3" borderId="1" xfId="0" applyFont="1" applyFill="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1" fillId="0" borderId="0" xfId="0" applyFont="1">
      <alignment vertical="center"/>
    </xf>
    <xf numFmtId="0" fontId="13" fillId="0" borderId="0" xfId="0" applyFont="1">
      <alignment vertical="center"/>
    </xf>
    <xf numFmtId="0" fontId="13" fillId="0" borderId="0" xfId="0" applyFont="1" applyAlignment="1">
      <alignment vertical="center" shrinkToFit="1"/>
    </xf>
    <xf numFmtId="0" fontId="13" fillId="3" borderId="3" xfId="0" applyFont="1" applyFill="1" applyBorder="1" applyAlignment="1" applyProtection="1">
      <alignment horizontal="center" vertical="center" shrinkToFit="1"/>
      <protection locked="0"/>
    </xf>
    <xf numFmtId="0" fontId="13" fillId="3" borderId="4" xfId="0" applyFont="1" applyFill="1" applyBorder="1" applyAlignment="1" applyProtection="1">
      <alignment horizontal="center" vertical="center" shrinkToFit="1"/>
      <protection locked="0"/>
    </xf>
    <xf numFmtId="0" fontId="13" fillId="3" borderId="5" xfId="0" applyFont="1" applyFill="1" applyBorder="1" applyAlignment="1" applyProtection="1">
      <alignment horizontal="center" vertical="center" shrinkToFit="1"/>
      <protection locked="0"/>
    </xf>
    <xf numFmtId="0" fontId="13" fillId="3" borderId="6" xfId="0" applyFont="1" applyFill="1" applyBorder="1" applyAlignment="1" applyProtection="1">
      <alignment horizontal="center" vertical="center" shrinkToFit="1"/>
      <protection locked="0"/>
    </xf>
    <xf numFmtId="0" fontId="11" fillId="0" borderId="0" xfId="0" applyFont="1" applyAlignment="1"/>
    <xf numFmtId="0" fontId="11" fillId="0" borderId="0" xfId="0" applyFont="1" applyAlignment="1">
      <alignment horizontal="center" vertical="center"/>
    </xf>
    <xf numFmtId="0" fontId="11" fillId="2" borderId="0" xfId="0" applyFont="1" applyFill="1" applyAlignment="1"/>
    <xf numFmtId="0" fontId="11" fillId="2" borderId="0" xfId="0" applyFont="1" applyFill="1">
      <alignment vertical="center"/>
    </xf>
    <xf numFmtId="0" fontId="11" fillId="2" borderId="0" xfId="0" applyFont="1" applyFill="1" applyAlignment="1">
      <alignment horizontal="center" vertical="center"/>
    </xf>
    <xf numFmtId="0" fontId="13" fillId="3" borderId="0" xfId="0" applyFont="1" applyFill="1">
      <alignment vertical="center"/>
    </xf>
    <xf numFmtId="0" fontId="13" fillId="0" borderId="0" xfId="0" applyFont="1" applyAlignment="1">
      <alignment horizontal="center" vertical="center"/>
    </xf>
    <xf numFmtId="0" fontId="12" fillId="0" borderId="0" xfId="0" applyFont="1" applyAlignment="1">
      <alignment vertical="center" shrinkToFit="1"/>
    </xf>
    <xf numFmtId="0" fontId="13" fillId="3" borderId="9" xfId="0" applyFont="1" applyFill="1" applyBorder="1" applyAlignment="1">
      <alignment horizontal="center" vertical="center" shrinkToFi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0" fontId="14" fillId="3" borderId="0" xfId="0" applyFont="1" applyFill="1" applyAlignment="1">
      <alignment horizontal="right" vertical="center"/>
    </xf>
    <xf numFmtId="0" fontId="15" fillId="3" borderId="0" xfId="0" applyFont="1" applyFill="1" applyAlignment="1">
      <alignment horizontal="center" vertical="center" shrinkToFit="1"/>
    </xf>
    <xf numFmtId="0" fontId="13" fillId="3" borderId="0" xfId="0" applyFont="1" applyFill="1" applyAlignment="1">
      <alignment horizontal="center" vertical="center"/>
    </xf>
    <xf numFmtId="0" fontId="12" fillId="0" borderId="0" xfId="0" applyFont="1" applyAlignment="1">
      <alignment horizontal="center" vertical="center"/>
    </xf>
    <xf numFmtId="0" fontId="13" fillId="3" borderId="16" xfId="0" applyFont="1" applyFill="1" applyBorder="1" applyAlignment="1" applyProtection="1">
      <alignment horizontal="center" vertical="center" shrinkToFit="1"/>
      <protection locked="0"/>
    </xf>
    <xf numFmtId="0" fontId="13" fillId="3" borderId="19" xfId="0" applyFont="1" applyFill="1" applyBorder="1" applyAlignment="1" applyProtection="1">
      <alignment horizontal="center" vertical="center" shrinkToFit="1"/>
      <protection locked="0"/>
    </xf>
    <xf numFmtId="0" fontId="20" fillId="0" borderId="50" xfId="0" applyFont="1" applyBorder="1" applyProtection="1">
      <alignment vertical="center"/>
      <protection locked="0"/>
    </xf>
    <xf numFmtId="0" fontId="22" fillId="0" borderId="50" xfId="2" applyBorder="1" applyProtection="1">
      <alignment vertical="center"/>
      <protection locked="0"/>
    </xf>
    <xf numFmtId="0" fontId="0" fillId="0" borderId="7" xfId="0" applyBorder="1">
      <alignment vertical="center"/>
    </xf>
    <xf numFmtId="0" fontId="0" fillId="0" borderId="0" xfId="0" applyAlignment="1">
      <alignment horizontal="center" vertical="center"/>
    </xf>
    <xf numFmtId="0" fontId="0" fillId="4" borderId="0" xfId="0" applyFill="1" applyProtection="1">
      <alignment vertical="center"/>
      <protection locked="0"/>
    </xf>
    <xf numFmtId="0" fontId="12" fillId="0" borderId="50" xfId="0" applyFont="1" applyBorder="1" applyAlignment="1">
      <alignment horizontal="center" vertical="center"/>
    </xf>
    <xf numFmtId="0" fontId="12" fillId="0" borderId="50" xfId="0" applyFont="1" applyBorder="1" applyAlignment="1" applyProtection="1">
      <alignment horizontal="center" vertical="center"/>
      <protection locked="0"/>
    </xf>
    <xf numFmtId="0" fontId="23" fillId="0" borderId="0" xfId="1" applyFont="1">
      <alignment vertical="center"/>
    </xf>
    <xf numFmtId="49" fontId="23" fillId="0" borderId="0" xfId="1" applyNumberFormat="1" applyFont="1">
      <alignment vertical="center"/>
    </xf>
    <xf numFmtId="0" fontId="23" fillId="0" borderId="0" xfId="0" applyFont="1">
      <alignment vertical="center"/>
    </xf>
    <xf numFmtId="0" fontId="12" fillId="0" borderId="0" xfId="0" applyFont="1" applyAlignment="1">
      <alignment horizontal="center" vertical="center" shrinkToFit="1"/>
    </xf>
    <xf numFmtId="0" fontId="12" fillId="2" borderId="0" xfId="0" applyFont="1" applyFill="1" applyAlignment="1">
      <alignment vertical="center" shrinkToFit="1"/>
    </xf>
    <xf numFmtId="0" fontId="12" fillId="2" borderId="0" xfId="0" applyFont="1" applyFill="1" applyAlignment="1">
      <alignment horizontal="center" vertical="center"/>
    </xf>
    <xf numFmtId="0" fontId="12" fillId="2" borderId="0" xfId="0" applyFont="1" applyFill="1" applyAlignment="1">
      <alignment horizontal="left" vertical="center"/>
    </xf>
    <xf numFmtId="0" fontId="12" fillId="2" borderId="0" xfId="0" quotePrefix="1" applyFont="1" applyFill="1">
      <alignment vertical="center"/>
    </xf>
    <xf numFmtId="49" fontId="12" fillId="2" borderId="0" xfId="0" quotePrefix="1" applyNumberFormat="1" applyFont="1" applyFill="1">
      <alignment vertical="center"/>
    </xf>
    <xf numFmtId="49" fontId="12" fillId="2" borderId="0" xfId="0" applyNumberFormat="1" applyFont="1" applyFill="1">
      <alignment vertical="center"/>
    </xf>
    <xf numFmtId="0" fontId="11" fillId="5" borderId="0" xfId="0" applyFont="1" applyFill="1">
      <alignment vertical="center"/>
    </xf>
    <xf numFmtId="0" fontId="11" fillId="6" borderId="0" xfId="0" applyFont="1" applyFill="1">
      <alignment vertical="center"/>
    </xf>
    <xf numFmtId="0" fontId="24" fillId="5" borderId="50" xfId="0" applyFont="1" applyFill="1" applyBorder="1">
      <alignment vertical="center"/>
    </xf>
    <xf numFmtId="0" fontId="24" fillId="6" borderId="50" xfId="0" applyFont="1" applyFill="1" applyBorder="1">
      <alignment vertical="center"/>
    </xf>
    <xf numFmtId="49" fontId="12" fillId="0" borderId="0" xfId="0" quotePrefix="1" applyNumberFormat="1" applyFont="1">
      <alignment vertical="center"/>
    </xf>
    <xf numFmtId="0" fontId="13" fillId="3" borderId="30" xfId="0" applyFont="1" applyFill="1" applyBorder="1" applyAlignment="1">
      <alignment horizontal="center" vertical="center" shrinkToFit="1"/>
    </xf>
    <xf numFmtId="0" fontId="16" fillId="3" borderId="0" xfId="0" applyFont="1" applyFill="1">
      <alignment vertical="center"/>
    </xf>
    <xf numFmtId="0" fontId="13" fillId="0" borderId="55" xfId="0" applyFont="1" applyBorder="1" applyAlignment="1" applyProtection="1">
      <alignment vertical="center" shrinkToFit="1"/>
      <protection locked="0"/>
    </xf>
    <xf numFmtId="0" fontId="13" fillId="0" borderId="56" xfId="0" applyFont="1" applyBorder="1" applyAlignment="1" applyProtection="1">
      <alignment vertical="center" shrinkToFit="1"/>
      <protection locked="0"/>
    </xf>
    <xf numFmtId="49" fontId="13" fillId="3" borderId="0" xfId="0" applyNumberFormat="1" applyFont="1" applyFill="1">
      <alignment vertical="center"/>
    </xf>
    <xf numFmtId="49" fontId="28" fillId="3" borderId="0" xfId="0" applyNumberFormat="1" applyFont="1" applyFill="1">
      <alignment vertical="center"/>
    </xf>
    <xf numFmtId="49" fontId="29" fillId="3" borderId="0" xfId="0" applyNumberFormat="1" applyFont="1" applyFill="1">
      <alignment vertical="center"/>
    </xf>
    <xf numFmtId="49" fontId="30" fillId="3" borderId="0" xfId="0" applyNumberFormat="1" applyFont="1" applyFill="1">
      <alignment vertical="center"/>
    </xf>
    <xf numFmtId="49" fontId="13" fillId="3" borderId="57" xfId="0" applyNumberFormat="1" applyFont="1" applyFill="1" applyBorder="1">
      <alignment vertical="center"/>
    </xf>
    <xf numFmtId="49" fontId="13" fillId="3" borderId="58" xfId="0" applyNumberFormat="1" applyFont="1" applyFill="1" applyBorder="1">
      <alignment vertical="center"/>
    </xf>
    <xf numFmtId="49" fontId="13" fillId="3" borderId="59" xfId="0" applyNumberFormat="1" applyFont="1" applyFill="1" applyBorder="1">
      <alignment vertical="center"/>
    </xf>
    <xf numFmtId="49" fontId="13" fillId="3" borderId="60" xfId="0" applyNumberFormat="1" applyFont="1" applyFill="1" applyBorder="1">
      <alignment vertical="center"/>
    </xf>
    <xf numFmtId="49" fontId="13" fillId="3" borderId="62" xfId="0" applyNumberFormat="1" applyFont="1" applyFill="1" applyBorder="1">
      <alignment vertical="center"/>
    </xf>
    <xf numFmtId="49" fontId="13" fillId="3" borderId="61" xfId="0" applyNumberFormat="1" applyFont="1" applyFill="1" applyBorder="1">
      <alignment vertical="center"/>
    </xf>
    <xf numFmtId="49" fontId="33" fillId="3" borderId="0" xfId="0" applyNumberFormat="1" applyFont="1" applyFill="1">
      <alignment vertical="center"/>
    </xf>
    <xf numFmtId="0" fontId="15" fillId="3" borderId="0" xfId="0" applyFont="1" applyFill="1" applyAlignment="1">
      <alignment horizontal="center" vertical="center"/>
    </xf>
    <xf numFmtId="49" fontId="25" fillId="3" borderId="55" xfId="0" applyNumberFormat="1" applyFont="1" applyFill="1" applyBorder="1" applyAlignment="1" applyProtection="1">
      <alignment horizontal="center" vertical="center" shrinkToFit="1"/>
      <protection locked="0"/>
    </xf>
    <xf numFmtId="0" fontId="13" fillId="3" borderId="63" xfId="0" applyFont="1" applyFill="1" applyBorder="1" applyAlignment="1">
      <alignment horizontal="center" vertical="center"/>
    </xf>
    <xf numFmtId="0" fontId="13" fillId="3" borderId="56" xfId="0" applyFont="1" applyFill="1" applyBorder="1" applyAlignment="1" applyProtection="1">
      <alignment horizontal="center" vertical="center" shrinkToFit="1"/>
      <protection locked="0"/>
    </xf>
    <xf numFmtId="49" fontId="25" fillId="3" borderId="20" xfId="0" applyNumberFormat="1" applyFont="1" applyFill="1" applyBorder="1" applyAlignment="1" applyProtection="1">
      <alignment horizontal="center" vertical="center" shrinkToFit="1"/>
      <protection locked="0"/>
    </xf>
    <xf numFmtId="49" fontId="25" fillId="3" borderId="56" xfId="0" applyNumberFormat="1" applyFont="1" applyFill="1" applyBorder="1" applyAlignment="1" applyProtection="1">
      <alignment horizontal="center" vertical="center" shrinkToFit="1"/>
      <protection locked="0"/>
    </xf>
    <xf numFmtId="49" fontId="25" fillId="3" borderId="21" xfId="0" applyNumberFormat="1" applyFont="1" applyFill="1" applyBorder="1" applyAlignment="1" applyProtection="1">
      <alignment horizontal="center" vertical="center" shrinkToFit="1"/>
      <protection locked="0"/>
    </xf>
    <xf numFmtId="0" fontId="0" fillId="3" borderId="0" xfId="0" applyFill="1">
      <alignment vertical="center"/>
    </xf>
    <xf numFmtId="49" fontId="25" fillId="3" borderId="64" xfId="0" applyNumberFormat="1" applyFont="1" applyFill="1" applyBorder="1" applyAlignment="1" applyProtection="1">
      <alignment horizontal="center" vertical="center" shrinkToFit="1"/>
      <protection locked="0"/>
    </xf>
    <xf numFmtId="0" fontId="13" fillId="3" borderId="0" xfId="0" applyFont="1" applyFill="1" applyAlignment="1">
      <alignment horizontal="center" vertical="center" shrinkToFit="1"/>
    </xf>
    <xf numFmtId="0" fontId="0" fillId="2" borderId="0" xfId="0" applyFill="1">
      <alignment vertical="center"/>
    </xf>
    <xf numFmtId="0" fontId="36" fillId="0" borderId="0" xfId="0" applyFont="1">
      <alignment vertical="center"/>
    </xf>
    <xf numFmtId="0" fontId="13" fillId="0" borderId="3" xfId="0" applyFont="1" applyBorder="1" applyAlignment="1" applyProtection="1">
      <alignment vertical="center" shrinkToFit="1"/>
      <protection locked="0"/>
    </xf>
    <xf numFmtId="49" fontId="25" fillId="3" borderId="66" xfId="0" applyNumberFormat="1" applyFont="1" applyFill="1" applyBorder="1" applyAlignment="1" applyProtection="1">
      <alignment horizontal="center" vertical="center" shrinkToFit="1"/>
      <protection locked="0"/>
    </xf>
    <xf numFmtId="49" fontId="25" fillId="3" borderId="67" xfId="0" applyNumberFormat="1" applyFont="1" applyFill="1" applyBorder="1" applyAlignment="1" applyProtection="1">
      <alignment horizontal="center" vertical="center" shrinkToFit="1"/>
      <protection locked="0"/>
    </xf>
    <xf numFmtId="0" fontId="15" fillId="3" borderId="66" xfId="0" applyFont="1" applyFill="1" applyBorder="1" applyAlignment="1">
      <alignment horizontal="center" vertical="center" shrinkToFit="1"/>
    </xf>
    <xf numFmtId="0" fontId="25" fillId="3" borderId="66" xfId="0" applyFont="1" applyFill="1" applyBorder="1" applyAlignment="1">
      <alignment horizontal="center" vertical="center" shrinkToFit="1"/>
    </xf>
    <xf numFmtId="49" fontId="25" fillId="3" borderId="3" xfId="0" applyNumberFormat="1" applyFont="1" applyFill="1" applyBorder="1" applyAlignment="1" applyProtection="1">
      <alignment horizontal="center" vertical="center" shrinkToFit="1"/>
      <protection locked="0"/>
    </xf>
    <xf numFmtId="0" fontId="25" fillId="3" borderId="4" xfId="0" applyFont="1" applyFill="1" applyBorder="1" applyAlignment="1" applyProtection="1">
      <alignment horizontal="center" vertical="center" shrinkToFit="1"/>
      <protection locked="0"/>
    </xf>
    <xf numFmtId="0" fontId="13" fillId="3" borderId="55" xfId="0" applyFont="1" applyFill="1" applyBorder="1" applyAlignment="1" applyProtection="1">
      <alignment horizontal="center" vertical="center" shrinkToFit="1"/>
      <protection locked="0"/>
    </xf>
    <xf numFmtId="49" fontId="25" fillId="3" borderId="68" xfId="0" applyNumberFormat="1" applyFont="1" applyFill="1" applyBorder="1" applyAlignment="1" applyProtection="1">
      <alignment horizontal="center" vertical="center" shrinkToFit="1"/>
      <protection locked="0"/>
    </xf>
    <xf numFmtId="49" fontId="25" fillId="3" borderId="69" xfId="0" applyNumberFormat="1" applyFont="1" applyFill="1" applyBorder="1" applyAlignment="1" applyProtection="1">
      <alignment horizontal="center" vertical="center" shrinkToFit="1"/>
      <protection locked="0"/>
    </xf>
    <xf numFmtId="49" fontId="25" fillId="3" borderId="70" xfId="0" applyNumberFormat="1" applyFont="1" applyFill="1" applyBorder="1" applyAlignment="1" applyProtection="1">
      <alignment horizontal="center" vertical="center" shrinkToFit="1"/>
      <protection locked="0"/>
    </xf>
    <xf numFmtId="0" fontId="15" fillId="3" borderId="69" xfId="0" applyFont="1" applyFill="1" applyBorder="1" applyAlignment="1">
      <alignment horizontal="center" vertical="center" shrinkToFit="1"/>
    </xf>
    <xf numFmtId="0" fontId="25" fillId="3" borderId="69" xfId="0" applyFont="1" applyFill="1" applyBorder="1" applyAlignment="1">
      <alignment horizontal="center" vertical="center" shrinkToFit="1"/>
    </xf>
    <xf numFmtId="0" fontId="13" fillId="3" borderId="71" xfId="0" applyFont="1" applyFill="1" applyBorder="1" applyAlignment="1" applyProtection="1">
      <alignment horizontal="center" vertical="center" shrinkToFit="1"/>
      <protection locked="0"/>
    </xf>
    <xf numFmtId="0" fontId="25" fillId="3" borderId="71" xfId="0" applyFont="1" applyFill="1" applyBorder="1" applyAlignment="1" applyProtection="1">
      <alignment horizontal="center" vertical="center" shrinkToFit="1"/>
      <protection locked="0"/>
    </xf>
    <xf numFmtId="0" fontId="13" fillId="3" borderId="11" xfId="0" applyFont="1" applyFill="1" applyBorder="1" applyAlignment="1">
      <alignment horizontal="center" vertical="center" shrinkToFit="1"/>
    </xf>
    <xf numFmtId="0" fontId="13" fillId="3" borderId="63" xfId="0" applyFont="1" applyFill="1" applyBorder="1" applyAlignment="1">
      <alignment horizontal="center" vertical="center" shrinkToFit="1"/>
    </xf>
    <xf numFmtId="49" fontId="25" fillId="3" borderId="51" xfId="0" applyNumberFormat="1" applyFont="1" applyFill="1" applyBorder="1" applyAlignment="1" applyProtection="1">
      <alignment horizontal="center" vertical="center" shrinkToFit="1"/>
      <protection locked="0"/>
    </xf>
    <xf numFmtId="0" fontId="15" fillId="3" borderId="21" xfId="0" applyFont="1" applyFill="1" applyBorder="1" applyAlignment="1">
      <alignment horizontal="center" vertical="center" shrinkToFit="1"/>
    </xf>
    <xf numFmtId="0" fontId="25" fillId="3" borderId="21" xfId="0" applyFont="1" applyFill="1" applyBorder="1" applyAlignment="1">
      <alignment horizontal="center" vertical="center" shrinkToFit="1"/>
    </xf>
    <xf numFmtId="0" fontId="13" fillId="3" borderId="72"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13" fillId="3" borderId="1" xfId="0" applyFont="1" applyFill="1" applyBorder="1" applyAlignment="1">
      <alignment horizontal="center" vertical="center" shrinkToFit="1"/>
    </xf>
    <xf numFmtId="0" fontId="13" fillId="0" borderId="39" xfId="0" applyFont="1" applyBorder="1" applyAlignment="1">
      <alignment horizontal="center" vertical="center" shrinkToFit="1"/>
    </xf>
    <xf numFmtId="0" fontId="25" fillId="3" borderId="17" xfId="0" applyFont="1" applyFill="1" applyBorder="1" applyAlignment="1">
      <alignment horizontal="center" vertical="center" shrinkToFit="1"/>
    </xf>
    <xf numFmtId="0" fontId="25" fillId="3" borderId="18" xfId="0" applyFont="1" applyFill="1" applyBorder="1" applyAlignment="1">
      <alignment horizontal="center" vertical="center" shrinkToFit="1"/>
    </xf>
    <xf numFmtId="0" fontId="13" fillId="0" borderId="55" xfId="0" applyFont="1" applyBorder="1" applyAlignment="1">
      <alignment horizontal="center" vertical="center" shrinkToFit="1"/>
    </xf>
    <xf numFmtId="49" fontId="25" fillId="3" borderId="17" xfId="0" applyNumberFormat="1" applyFont="1" applyFill="1" applyBorder="1" applyAlignment="1">
      <alignment horizontal="center" vertical="center" shrinkToFit="1"/>
    </xf>
    <xf numFmtId="49" fontId="25" fillId="3" borderId="55" xfId="0" applyNumberFormat="1" applyFont="1" applyFill="1" applyBorder="1" applyAlignment="1">
      <alignment horizontal="center" vertical="center" shrinkToFit="1"/>
    </xf>
    <xf numFmtId="49" fontId="25" fillId="3" borderId="18" xfId="0" applyNumberFormat="1" applyFont="1" applyFill="1" applyBorder="1" applyAlignment="1">
      <alignment horizontal="center" vertical="center" shrinkToFit="1"/>
    </xf>
    <xf numFmtId="49" fontId="25" fillId="3" borderId="1" xfId="0" applyNumberFormat="1" applyFont="1" applyFill="1" applyBorder="1" applyAlignment="1">
      <alignment horizontal="center" vertical="center" shrinkToFit="1"/>
    </xf>
    <xf numFmtId="0" fontId="13" fillId="3" borderId="56" xfId="0" applyFont="1" applyFill="1" applyBorder="1" applyAlignment="1">
      <alignment horizontal="center" vertical="center" shrinkToFit="1"/>
    </xf>
    <xf numFmtId="0" fontId="13" fillId="0" borderId="56" xfId="0" applyFont="1" applyBorder="1" applyAlignment="1">
      <alignment horizontal="center" vertical="center" shrinkToFit="1"/>
    </xf>
    <xf numFmtId="49" fontId="25" fillId="3" borderId="20" xfId="0" applyNumberFormat="1" applyFont="1" applyFill="1" applyBorder="1" applyAlignment="1">
      <alignment horizontal="center" vertical="center" shrinkToFit="1"/>
    </xf>
    <xf numFmtId="49" fontId="25" fillId="3" borderId="56" xfId="0" applyNumberFormat="1" applyFont="1" applyFill="1" applyBorder="1" applyAlignment="1">
      <alignment horizontal="center" vertical="center" shrinkToFit="1"/>
    </xf>
    <xf numFmtId="49" fontId="25" fillId="3" borderId="21" xfId="0" applyNumberFormat="1" applyFont="1" applyFill="1" applyBorder="1" applyAlignment="1">
      <alignment horizontal="center" vertical="center" shrinkToFit="1"/>
    </xf>
    <xf numFmtId="49" fontId="25" fillId="3" borderId="0" xfId="0" applyNumberFormat="1" applyFont="1" applyFill="1" applyAlignment="1">
      <alignment horizontal="center" vertical="center" shrinkToFit="1"/>
    </xf>
    <xf numFmtId="0" fontId="13" fillId="3" borderId="68" xfId="0" applyFont="1" applyFill="1" applyBorder="1" applyAlignment="1">
      <alignment horizontal="center" vertical="center" shrinkToFit="1"/>
    </xf>
    <xf numFmtId="49" fontId="25" fillId="3" borderId="69" xfId="0" applyNumberFormat="1" applyFont="1" applyFill="1" applyBorder="1" applyAlignment="1">
      <alignment horizontal="center" vertical="center" shrinkToFit="1"/>
    </xf>
    <xf numFmtId="49" fontId="25" fillId="3" borderId="70" xfId="0" applyNumberFormat="1" applyFont="1" applyFill="1" applyBorder="1" applyAlignment="1">
      <alignment horizontal="center" vertical="center" shrinkToFit="1"/>
    </xf>
    <xf numFmtId="179" fontId="13" fillId="3" borderId="68" xfId="0" applyNumberFormat="1" applyFont="1" applyFill="1" applyBorder="1" applyAlignment="1">
      <alignment horizontal="right" vertical="center" shrinkToFit="1"/>
    </xf>
    <xf numFmtId="176" fontId="25" fillId="3" borderId="69" xfId="0" applyNumberFormat="1" applyFont="1" applyFill="1" applyBorder="1" applyAlignment="1">
      <alignment horizontal="center" vertical="center" shrinkToFit="1"/>
    </xf>
    <xf numFmtId="178" fontId="25" fillId="3" borderId="70" xfId="0" applyNumberFormat="1" applyFont="1" applyFill="1" applyBorder="1" applyAlignment="1">
      <alignment vertical="center" shrinkToFit="1"/>
    </xf>
    <xf numFmtId="179" fontId="13" fillId="3" borderId="0" xfId="0" applyNumberFormat="1" applyFont="1" applyFill="1" applyAlignment="1">
      <alignment horizontal="right" vertical="center" shrinkToFit="1"/>
    </xf>
    <xf numFmtId="176" fontId="25" fillId="3" borderId="0" xfId="0" applyNumberFormat="1" applyFont="1" applyFill="1" applyAlignment="1">
      <alignment horizontal="center" vertical="center" shrinkToFit="1"/>
    </xf>
    <xf numFmtId="178" fontId="25" fillId="3" borderId="0" xfId="0" applyNumberFormat="1" applyFont="1" applyFill="1" applyAlignment="1">
      <alignment vertical="center" shrinkToFit="1"/>
    </xf>
    <xf numFmtId="177" fontId="13" fillId="3" borderId="0" xfId="0" applyNumberFormat="1" applyFont="1" applyFill="1" applyAlignment="1">
      <alignment vertical="center" shrinkToFit="1"/>
    </xf>
    <xf numFmtId="0" fontId="26" fillId="3" borderId="53" xfId="0" applyFont="1" applyFill="1" applyBorder="1">
      <alignment vertical="center"/>
    </xf>
    <xf numFmtId="0" fontId="26" fillId="3" borderId="53" xfId="0" applyFont="1" applyFill="1" applyBorder="1" applyAlignment="1">
      <alignment vertical="center" shrinkToFit="1"/>
    </xf>
    <xf numFmtId="180" fontId="13" fillId="3" borderId="68" xfId="0" applyNumberFormat="1" applyFont="1" applyFill="1" applyBorder="1" applyAlignment="1" applyProtection="1">
      <alignment horizontal="right" vertical="center" shrinkToFit="1"/>
      <protection locked="0"/>
    </xf>
    <xf numFmtId="0" fontId="25" fillId="0" borderId="0" xfId="0" applyFont="1">
      <alignment vertical="center"/>
    </xf>
    <xf numFmtId="0" fontId="13" fillId="3" borderId="75" xfId="0" applyFont="1" applyFill="1" applyBorder="1" applyAlignment="1">
      <alignment horizontal="center" vertical="center" shrinkToFit="1"/>
    </xf>
    <xf numFmtId="0" fontId="25" fillId="3" borderId="4" xfId="0" applyFont="1" applyFill="1" applyBorder="1" applyAlignment="1">
      <alignment horizontal="center" vertical="center" shrinkToFit="1"/>
    </xf>
    <xf numFmtId="49" fontId="25" fillId="3" borderId="2" xfId="0" applyNumberFormat="1" applyFont="1" applyFill="1" applyBorder="1" applyAlignment="1">
      <alignment horizontal="center" vertical="center" shrinkToFit="1"/>
    </xf>
    <xf numFmtId="49" fontId="25" fillId="3" borderId="72" xfId="0" applyNumberFormat="1" applyFont="1" applyFill="1" applyBorder="1" applyAlignment="1">
      <alignment horizontal="center" vertical="center" shrinkToFit="1"/>
    </xf>
    <xf numFmtId="49" fontId="25" fillId="3" borderId="4" xfId="0" applyNumberFormat="1" applyFont="1" applyFill="1" applyBorder="1" applyAlignment="1">
      <alignment horizontal="center" vertical="center" shrinkToFit="1"/>
    </xf>
    <xf numFmtId="0" fontId="0" fillId="7" borderId="0" xfId="0" applyFill="1">
      <alignment vertical="center"/>
    </xf>
    <xf numFmtId="49" fontId="40" fillId="3" borderId="0" xfId="0" applyNumberFormat="1" applyFont="1" applyFill="1">
      <alignment vertical="center"/>
    </xf>
    <xf numFmtId="0" fontId="13" fillId="3" borderId="65" xfId="0" applyFont="1" applyFill="1" applyBorder="1" applyAlignment="1">
      <alignment horizontal="center" vertical="center" shrinkToFit="1"/>
    </xf>
    <xf numFmtId="0" fontId="41" fillId="0" borderId="0" xfId="0" applyFont="1" applyAlignment="1">
      <alignment horizontal="left" vertical="center"/>
    </xf>
    <xf numFmtId="0" fontId="41" fillId="0" borderId="0" xfId="0" applyFont="1">
      <alignment vertical="center"/>
    </xf>
    <xf numFmtId="0" fontId="41" fillId="0" borderId="0" xfId="0" applyFont="1" applyAlignment="1">
      <alignment horizontal="center" vertical="center" shrinkToFit="1"/>
    </xf>
    <xf numFmtId="0" fontId="25" fillId="0" borderId="0" xfId="0" applyFont="1" applyAlignment="1">
      <alignment horizontal="center" vertical="center" shrinkToFit="1"/>
    </xf>
    <xf numFmtId="0" fontId="42" fillId="0" borderId="0" xfId="0" applyFont="1">
      <alignment vertical="center"/>
    </xf>
    <xf numFmtId="176" fontId="25" fillId="3" borderId="69" xfId="0" applyNumberFormat="1" applyFont="1" applyFill="1" applyBorder="1" applyAlignment="1">
      <alignment horizontal="center" vertical="center"/>
    </xf>
    <xf numFmtId="0" fontId="0" fillId="0" borderId="0" xfId="0" applyAlignment="1">
      <alignment vertical="center" shrinkToFit="1"/>
    </xf>
    <xf numFmtId="179" fontId="13" fillId="3" borderId="68" xfId="0" applyNumberFormat="1" applyFont="1" applyFill="1" applyBorder="1" applyAlignment="1">
      <alignment horizontal="right" vertical="center"/>
    </xf>
    <xf numFmtId="178" fontId="25" fillId="3" borderId="70" xfId="0" applyNumberFormat="1" applyFont="1" applyFill="1" applyBorder="1">
      <alignment vertical="center"/>
    </xf>
    <xf numFmtId="0" fontId="20" fillId="0" borderId="50" xfId="0" applyFont="1" applyBorder="1" applyAlignment="1" applyProtection="1">
      <alignment horizontal="center" vertical="center"/>
      <protection locked="0"/>
    </xf>
    <xf numFmtId="0" fontId="20" fillId="0" borderId="50" xfId="0" applyFont="1" applyBorder="1" applyAlignment="1">
      <alignment horizontal="center" vertical="center"/>
    </xf>
    <xf numFmtId="0" fontId="0" fillId="0" borderId="0" xfId="0">
      <alignment vertical="center"/>
    </xf>
    <xf numFmtId="49" fontId="27" fillId="3" borderId="0" xfId="0" applyNumberFormat="1" applyFont="1" applyFill="1" applyAlignment="1">
      <alignment horizontal="center" vertical="center"/>
    </xf>
    <xf numFmtId="49" fontId="31" fillId="3" borderId="0" xfId="0" applyNumberFormat="1" applyFont="1" applyFill="1" applyAlignment="1">
      <alignment horizontal="center" vertical="center"/>
    </xf>
    <xf numFmtId="0" fontId="20" fillId="0" borderId="50" xfId="0" applyFont="1" applyBorder="1" applyAlignment="1">
      <alignment horizontal="left" vertical="center"/>
    </xf>
    <xf numFmtId="0" fontId="18" fillId="2" borderId="0" xfId="0" applyFont="1" applyFill="1" applyAlignment="1">
      <alignment horizontal="center" vertical="center"/>
    </xf>
    <xf numFmtId="0" fontId="14" fillId="3" borderId="26"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3" fillId="3" borderId="14"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30" xfId="0" applyFont="1" applyFill="1" applyBorder="1" applyAlignment="1">
      <alignment horizontal="center" vertical="center" shrinkToFit="1"/>
    </xf>
    <xf numFmtId="0" fontId="13" fillId="3" borderId="41" xfId="0" applyFont="1" applyFill="1" applyBorder="1" applyAlignment="1">
      <alignment horizontal="center" vertical="center" shrinkToFit="1"/>
    </xf>
    <xf numFmtId="0" fontId="13" fillId="3" borderId="31" xfId="0" applyFont="1" applyFill="1" applyBorder="1" applyAlignment="1">
      <alignment horizontal="center" vertical="center" shrinkToFit="1"/>
    </xf>
    <xf numFmtId="0" fontId="17" fillId="3" borderId="0" xfId="0" applyFont="1" applyFill="1" applyAlignment="1">
      <alignment horizontal="center" vertical="center" shrinkToFit="1"/>
    </xf>
    <xf numFmtId="0" fontId="13" fillId="3" borderId="27"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3" fillId="0" borderId="0" xfId="0" applyFont="1" applyAlignment="1">
      <alignment horizontal="center" vertical="center"/>
    </xf>
    <xf numFmtId="0" fontId="13" fillId="0" borderId="0" xfId="0" applyFont="1" applyAlignment="1">
      <alignment horizontal="center" vertical="center" shrinkToFit="1"/>
    </xf>
    <xf numFmtId="0" fontId="13" fillId="3" borderId="32" xfId="0" applyFont="1" applyFill="1" applyBorder="1" applyAlignment="1">
      <alignment horizontal="center" vertical="center" shrinkToFit="1"/>
    </xf>
    <xf numFmtId="0" fontId="13" fillId="3" borderId="33" xfId="0" applyFont="1" applyFill="1" applyBorder="1" applyAlignment="1">
      <alignment horizontal="center" vertical="center" shrinkToFit="1"/>
    </xf>
    <xf numFmtId="0" fontId="14" fillId="3" borderId="25"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21" xfId="0" applyFont="1" applyFill="1" applyBorder="1" applyAlignment="1">
      <alignment horizontal="center" vertical="center"/>
    </xf>
    <xf numFmtId="0" fontId="16" fillId="3" borderId="23" xfId="0" applyFont="1" applyFill="1" applyBorder="1" applyAlignment="1">
      <alignment horizontal="center" vertical="center" shrinkToFit="1"/>
    </xf>
    <xf numFmtId="0" fontId="16" fillId="3" borderId="14" xfId="0" applyFont="1" applyFill="1" applyBorder="1" applyAlignment="1">
      <alignment horizontal="center" vertical="center" shrinkToFit="1"/>
    </xf>
    <xf numFmtId="0" fontId="16" fillId="3" borderId="24" xfId="0" applyFont="1" applyFill="1" applyBorder="1" applyAlignment="1">
      <alignment horizontal="center" vertical="center" shrinkToFit="1"/>
    </xf>
    <xf numFmtId="0" fontId="15" fillId="3" borderId="20" xfId="0" applyFont="1" applyFill="1" applyBorder="1" applyAlignment="1">
      <alignment horizontal="center" vertical="center" shrinkToFit="1"/>
    </xf>
    <xf numFmtId="0" fontId="15" fillId="3" borderId="21" xfId="0" applyFont="1" applyFill="1" applyBorder="1" applyAlignment="1">
      <alignment horizontal="center" vertical="center" shrinkToFit="1"/>
    </xf>
    <xf numFmtId="0" fontId="15" fillId="3" borderId="22" xfId="0" applyFont="1" applyFill="1" applyBorder="1" applyAlignment="1">
      <alignment horizontal="center" vertical="center" shrinkToFit="1"/>
    </xf>
    <xf numFmtId="0" fontId="13" fillId="3" borderId="27" xfId="0" applyFont="1" applyFill="1" applyBorder="1" applyAlignment="1">
      <alignment horizontal="center" vertical="center" wrapText="1" shrinkToFit="1"/>
    </xf>
    <xf numFmtId="0" fontId="13" fillId="3" borderId="34" xfId="0" applyFont="1" applyFill="1" applyBorder="1" applyAlignment="1">
      <alignment vertical="center" shrinkToFit="1"/>
    </xf>
    <xf numFmtId="0" fontId="13" fillId="3" borderId="35" xfId="0" applyFont="1" applyFill="1" applyBorder="1" applyAlignment="1">
      <alignment vertical="center" shrinkToFit="1"/>
    </xf>
    <xf numFmtId="0" fontId="13" fillId="3" borderId="28" xfId="0" applyFont="1" applyFill="1" applyBorder="1" applyAlignment="1">
      <alignment horizontal="center" vertical="center" shrinkToFit="1"/>
    </xf>
    <xf numFmtId="0" fontId="13" fillId="3" borderId="15" xfId="0" applyFont="1" applyFill="1" applyBorder="1" applyAlignment="1">
      <alignment horizontal="center" vertical="center" shrinkToFit="1"/>
    </xf>
    <xf numFmtId="0" fontId="13" fillId="3" borderId="29" xfId="0" applyFont="1" applyFill="1" applyBorder="1" applyAlignment="1">
      <alignment horizontal="center" vertical="center" shrinkToFit="1"/>
    </xf>
    <xf numFmtId="0" fontId="14" fillId="3" borderId="46" xfId="0" applyFont="1" applyFill="1" applyBorder="1" applyAlignment="1">
      <alignment horizontal="center" vertical="center"/>
    </xf>
    <xf numFmtId="0" fontId="13" fillId="3" borderId="15" xfId="0" applyFont="1" applyFill="1" applyBorder="1" applyAlignment="1" applyProtection="1">
      <alignment horizontal="center" vertical="center" shrinkToFit="1"/>
      <protection locked="0"/>
    </xf>
    <xf numFmtId="0" fontId="13" fillId="3" borderId="0" xfId="0" applyFont="1" applyFill="1" applyAlignment="1" applyProtection="1">
      <alignment horizontal="center" vertical="center" shrinkToFit="1"/>
      <protection locked="0"/>
    </xf>
    <xf numFmtId="0" fontId="13" fillId="3" borderId="8" xfId="0" applyFont="1" applyFill="1" applyBorder="1" applyAlignment="1" applyProtection="1">
      <alignment horizontal="center" vertical="center" shrinkToFit="1"/>
      <protection locked="0"/>
    </xf>
    <xf numFmtId="49" fontId="13" fillId="3" borderId="15" xfId="0" applyNumberFormat="1" applyFont="1" applyFill="1" applyBorder="1" applyAlignment="1" applyProtection="1">
      <alignment horizontal="center" vertical="center" shrinkToFit="1"/>
      <protection locked="0"/>
    </xf>
    <xf numFmtId="49" fontId="13" fillId="3" borderId="0" xfId="0" applyNumberFormat="1" applyFont="1" applyFill="1" applyAlignment="1" applyProtection="1">
      <alignment horizontal="center" vertical="center" shrinkToFit="1"/>
      <protection locked="0"/>
    </xf>
    <xf numFmtId="49" fontId="13" fillId="3" borderId="8" xfId="0" applyNumberFormat="1" applyFont="1" applyFill="1" applyBorder="1" applyAlignment="1" applyProtection="1">
      <alignment horizontal="center" vertical="center" shrinkToFit="1"/>
      <protection locked="0"/>
    </xf>
    <xf numFmtId="0" fontId="13" fillId="3" borderId="34" xfId="0" applyFont="1" applyFill="1" applyBorder="1" applyAlignment="1">
      <alignment horizontal="center" vertical="center"/>
    </xf>
    <xf numFmtId="0" fontId="13" fillId="3" borderId="37" xfId="0" applyFont="1" applyFill="1" applyBorder="1" applyAlignment="1">
      <alignment horizontal="center" vertical="center"/>
    </xf>
    <xf numFmtId="0" fontId="13" fillId="3" borderId="38" xfId="0" applyFont="1" applyFill="1" applyBorder="1" applyAlignment="1">
      <alignment horizontal="center" vertical="center"/>
    </xf>
    <xf numFmtId="0" fontId="13" fillId="3" borderId="43" xfId="0" applyFont="1" applyFill="1" applyBorder="1" applyAlignment="1">
      <alignment horizontal="center" vertical="center" shrinkToFit="1"/>
    </xf>
    <xf numFmtId="0" fontId="13" fillId="3" borderId="48" xfId="0" applyFont="1" applyFill="1" applyBorder="1" applyAlignment="1">
      <alignment horizontal="center" vertical="center" shrinkToFit="1"/>
    </xf>
    <xf numFmtId="0" fontId="13" fillId="3" borderId="44" xfId="0" applyFont="1" applyFill="1" applyBorder="1" applyAlignment="1">
      <alignment horizontal="center" vertical="center" shrinkToFit="1"/>
    </xf>
    <xf numFmtId="0" fontId="13" fillId="3" borderId="49" xfId="0" applyFont="1" applyFill="1" applyBorder="1" applyAlignment="1">
      <alignment horizontal="center" vertical="center" shrinkToFit="1"/>
    </xf>
    <xf numFmtId="49" fontId="13" fillId="3" borderId="53" xfId="0" applyNumberFormat="1" applyFont="1" applyFill="1" applyBorder="1" applyAlignment="1" applyProtection="1">
      <alignment horizontal="center" vertical="center" shrinkToFit="1"/>
      <protection locked="0"/>
    </xf>
    <xf numFmtId="0" fontId="13" fillId="3" borderId="14" xfId="0" applyFont="1" applyFill="1" applyBorder="1" applyAlignment="1">
      <alignment horizontal="center" vertical="center" shrinkToFit="1"/>
    </xf>
    <xf numFmtId="0" fontId="13" fillId="3" borderId="24" xfId="0" applyFont="1" applyFill="1" applyBorder="1" applyAlignment="1">
      <alignment horizontal="center" vertical="center" shrinkToFit="1"/>
    </xf>
    <xf numFmtId="0" fontId="13" fillId="3" borderId="39" xfId="0" applyFont="1" applyFill="1" applyBorder="1" applyAlignment="1" applyProtection="1">
      <alignment horizontal="center" vertical="center" shrinkToFit="1"/>
      <protection locked="0"/>
    </xf>
    <xf numFmtId="0" fontId="13" fillId="3" borderId="40" xfId="0"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shrinkToFit="1"/>
    </xf>
    <xf numFmtId="0" fontId="13" fillId="3" borderId="0" xfId="0" applyFont="1" applyFill="1" applyAlignment="1">
      <alignment horizontal="center" vertical="center" shrinkToFit="1"/>
    </xf>
    <xf numFmtId="0" fontId="13" fillId="3" borderId="45" xfId="0" applyFont="1" applyFill="1" applyBorder="1" applyAlignment="1" applyProtection="1">
      <alignment horizontal="center" vertical="center" shrinkToFit="1"/>
      <protection locked="0"/>
    </xf>
    <xf numFmtId="0" fontId="13" fillId="3" borderId="42" xfId="0" applyFont="1" applyFill="1" applyBorder="1" applyAlignment="1" applyProtection="1">
      <alignment horizontal="center" vertical="center" shrinkToFit="1"/>
      <protection locked="0"/>
    </xf>
    <xf numFmtId="0" fontId="13" fillId="3" borderId="43" xfId="0" applyFont="1" applyFill="1" applyBorder="1" applyAlignment="1" applyProtection="1">
      <alignment horizontal="center" vertical="center" shrinkToFit="1"/>
      <protection locked="0"/>
    </xf>
    <xf numFmtId="0" fontId="13" fillId="3" borderId="52" xfId="0" applyFont="1" applyFill="1" applyBorder="1" applyAlignment="1" applyProtection="1">
      <alignment horizontal="center" vertical="center" shrinkToFit="1"/>
      <protection locked="0"/>
    </xf>
    <xf numFmtId="0" fontId="13" fillId="3" borderId="28" xfId="0" applyFont="1" applyFill="1" applyBorder="1" applyAlignment="1" applyProtection="1">
      <alignment horizontal="center" vertical="center" shrinkToFit="1"/>
      <protection locked="0"/>
    </xf>
    <xf numFmtId="0" fontId="13" fillId="3" borderId="44" xfId="0" applyFont="1" applyFill="1" applyBorder="1" applyAlignment="1" applyProtection="1">
      <alignment horizontal="center" vertical="center" shrinkToFit="1"/>
      <protection locked="0"/>
    </xf>
    <xf numFmtId="0" fontId="13" fillId="3" borderId="8"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0" fontId="13" fillId="3" borderId="22" xfId="0" applyFont="1" applyFill="1" applyBorder="1" applyAlignment="1">
      <alignment horizontal="center" vertical="center" shrinkToFit="1"/>
    </xf>
    <xf numFmtId="0" fontId="13" fillId="3" borderId="36" xfId="0" applyFont="1" applyFill="1" applyBorder="1" applyAlignment="1">
      <alignment horizontal="center" vertical="center"/>
    </xf>
    <xf numFmtId="49" fontId="13" fillId="3" borderId="42" xfId="0" applyNumberFormat="1" applyFont="1" applyFill="1" applyBorder="1" applyAlignment="1" applyProtection="1">
      <alignment horizontal="center" vertical="center" shrinkToFit="1"/>
      <protection locked="0"/>
    </xf>
    <xf numFmtId="49" fontId="13" fillId="3" borderId="43" xfId="0" applyNumberFormat="1" applyFont="1" applyFill="1" applyBorder="1" applyAlignment="1" applyProtection="1">
      <alignment horizontal="center" vertical="center" shrinkToFit="1"/>
      <protection locked="0"/>
    </xf>
    <xf numFmtId="0" fontId="13" fillId="3" borderId="42" xfId="0" applyFont="1" applyFill="1" applyBorder="1" applyAlignment="1">
      <alignment horizontal="center" vertical="center" shrinkToFit="1"/>
    </xf>
    <xf numFmtId="0" fontId="13" fillId="3" borderId="47" xfId="0" applyFont="1" applyFill="1" applyBorder="1" applyAlignment="1">
      <alignment horizontal="center" vertical="center" shrinkToFit="1"/>
    </xf>
    <xf numFmtId="49" fontId="13" fillId="3" borderId="47" xfId="0" applyNumberFormat="1" applyFont="1" applyFill="1" applyBorder="1" applyAlignment="1" applyProtection="1">
      <alignment horizontal="center" vertical="center" shrinkToFit="1"/>
      <protection locked="0"/>
    </xf>
    <xf numFmtId="49" fontId="13" fillId="3" borderId="48" xfId="0" applyNumberFormat="1" applyFont="1" applyFill="1" applyBorder="1" applyAlignment="1" applyProtection="1">
      <alignment horizontal="center" vertical="center" shrinkToFit="1"/>
      <protection locked="0"/>
    </xf>
    <xf numFmtId="0" fontId="14" fillId="3" borderId="25" xfId="0" applyFont="1" applyFill="1" applyBorder="1" applyAlignment="1">
      <alignment horizontal="center" vertical="center" shrinkToFit="1"/>
    </xf>
    <xf numFmtId="0" fontId="14" fillId="3" borderId="14" xfId="0" applyFont="1" applyFill="1" applyBorder="1" applyAlignment="1">
      <alignment horizontal="center" vertical="center" shrinkToFit="1"/>
    </xf>
    <xf numFmtId="0" fontId="14" fillId="3" borderId="46" xfId="0" applyFont="1" applyFill="1" applyBorder="1" applyAlignment="1">
      <alignment horizontal="center" vertical="center" shrinkToFit="1"/>
    </xf>
    <xf numFmtId="0" fontId="14" fillId="3" borderId="26" xfId="0" applyFont="1" applyFill="1" applyBorder="1" applyAlignment="1">
      <alignment horizontal="center" vertical="center" wrapText="1" shrinkToFit="1"/>
    </xf>
    <xf numFmtId="0" fontId="14" fillId="3" borderId="21" xfId="0" applyFont="1" applyFill="1" applyBorder="1" applyAlignment="1">
      <alignment horizontal="center" vertical="center" wrapText="1" shrinkToFit="1"/>
    </xf>
    <xf numFmtId="0" fontId="14" fillId="3" borderId="51" xfId="0" applyFont="1" applyFill="1" applyBorder="1" applyAlignment="1">
      <alignment horizontal="center" vertical="center" wrapText="1" shrinkToFit="1"/>
    </xf>
    <xf numFmtId="49" fontId="13" fillId="3" borderId="29" xfId="0" applyNumberFormat="1" applyFont="1" applyFill="1" applyBorder="1" applyAlignment="1" applyProtection="1">
      <alignment horizontal="center" vertical="center" shrinkToFit="1"/>
      <protection locked="0"/>
    </xf>
    <xf numFmtId="49" fontId="13" fillId="3" borderId="49" xfId="0" applyNumberFormat="1" applyFont="1" applyFill="1" applyBorder="1" applyAlignment="1" applyProtection="1">
      <alignment horizontal="center" vertical="center" shrinkToFit="1"/>
      <protection locked="0"/>
    </xf>
    <xf numFmtId="49" fontId="13" fillId="3" borderId="45" xfId="0" applyNumberFormat="1" applyFont="1" applyFill="1" applyBorder="1" applyAlignment="1" applyProtection="1">
      <alignment horizontal="center" vertical="center" shrinkToFit="1"/>
      <protection locked="0"/>
    </xf>
    <xf numFmtId="0" fontId="13" fillId="3" borderId="13" xfId="0" applyFont="1" applyFill="1" applyBorder="1" applyAlignment="1" applyProtection="1">
      <alignment horizontal="center" vertical="center" shrinkToFit="1"/>
      <protection locked="0"/>
    </xf>
    <xf numFmtId="49" fontId="13" fillId="3" borderId="13" xfId="0" applyNumberFormat="1" applyFont="1" applyFill="1" applyBorder="1" applyAlignment="1" applyProtection="1">
      <alignment horizontal="center" vertical="center" shrinkToFit="1"/>
      <protection locked="0"/>
    </xf>
    <xf numFmtId="0" fontId="13" fillId="3" borderId="13" xfId="0" applyFont="1" applyFill="1" applyBorder="1" applyAlignment="1">
      <alignment horizontal="center" vertical="center" shrinkToFit="1"/>
    </xf>
    <xf numFmtId="49" fontId="13" fillId="3" borderId="28" xfId="0" applyNumberFormat="1" applyFont="1" applyFill="1" applyBorder="1" applyAlignment="1" applyProtection="1">
      <alignment horizontal="center" vertical="center" shrinkToFit="1"/>
      <protection locked="0"/>
    </xf>
    <xf numFmtId="49" fontId="13" fillId="3" borderId="44" xfId="0" applyNumberFormat="1" applyFont="1" applyFill="1" applyBorder="1" applyAlignment="1" applyProtection="1">
      <alignment horizontal="center" vertical="center" shrinkToFit="1"/>
      <protection locked="0"/>
    </xf>
    <xf numFmtId="49" fontId="13" fillId="3" borderId="54" xfId="0" applyNumberFormat="1" applyFont="1" applyFill="1" applyBorder="1" applyAlignment="1" applyProtection="1">
      <alignment horizontal="center" vertical="center" shrinkToFit="1"/>
      <protection locked="0"/>
    </xf>
    <xf numFmtId="0" fontId="13" fillId="3" borderId="27" xfId="0" applyFont="1" applyFill="1" applyBorder="1" applyAlignment="1" applyProtection="1">
      <alignment horizontal="center" vertical="center" shrinkToFit="1"/>
      <protection locked="0"/>
    </xf>
    <xf numFmtId="0" fontId="13" fillId="3" borderId="16" xfId="0" applyFont="1" applyFill="1" applyBorder="1" applyAlignment="1" applyProtection="1">
      <alignment horizontal="center" vertical="center" shrinkToFit="1"/>
      <protection locked="0"/>
    </xf>
    <xf numFmtId="0" fontId="13" fillId="3" borderId="53" xfId="0" applyFont="1" applyFill="1" applyBorder="1" applyAlignment="1" applyProtection="1">
      <alignment horizontal="center" vertical="center" shrinkToFit="1"/>
      <protection locked="0"/>
    </xf>
    <xf numFmtId="49" fontId="25" fillId="3" borderId="0" xfId="0" applyNumberFormat="1" applyFont="1" applyFill="1" applyAlignment="1">
      <alignment horizontal="right" vertical="center" shrinkToFit="1"/>
    </xf>
    <xf numFmtId="0" fontId="16" fillId="3" borderId="0" xfId="0" applyFont="1" applyFill="1" applyAlignment="1">
      <alignment horizontal="center" vertical="center"/>
    </xf>
    <xf numFmtId="58" fontId="13" fillId="0" borderId="0" xfId="0" applyNumberFormat="1" applyFont="1">
      <alignment vertical="center"/>
    </xf>
    <xf numFmtId="58" fontId="0" fillId="0" borderId="0" xfId="0" applyNumberFormat="1">
      <alignment vertical="center"/>
    </xf>
    <xf numFmtId="0" fontId="16" fillId="3" borderId="0" xfId="0" applyFont="1" applyFill="1">
      <alignment vertical="center"/>
    </xf>
    <xf numFmtId="0" fontId="0" fillId="0" borderId="0" xfId="0">
      <alignment vertical="center"/>
    </xf>
    <xf numFmtId="0" fontId="13" fillId="3" borderId="74" xfId="0" applyFont="1" applyFill="1" applyBorder="1" applyAlignment="1">
      <alignment horizontal="center" vertical="center" shrinkToFit="1"/>
    </xf>
    <xf numFmtId="0" fontId="26" fillId="3" borderId="12" xfId="0" applyFont="1" applyFill="1" applyBorder="1" applyAlignment="1">
      <alignment horizontal="center" vertical="center"/>
    </xf>
    <xf numFmtId="0" fontId="26" fillId="3" borderId="13" xfId="0" applyFont="1" applyFill="1" applyBorder="1" applyAlignment="1">
      <alignment horizontal="center" vertical="center"/>
    </xf>
    <xf numFmtId="0" fontId="16" fillId="3" borderId="13" xfId="0" applyFont="1" applyFill="1" applyBorder="1" applyAlignment="1">
      <alignment horizontal="center" vertical="center" shrinkToFit="1"/>
    </xf>
    <xf numFmtId="0" fontId="15" fillId="3" borderId="13" xfId="0" applyFont="1" applyFill="1" applyBorder="1" applyAlignment="1">
      <alignment horizontal="center" vertical="center" shrinkToFit="1"/>
    </xf>
    <xf numFmtId="0" fontId="13" fillId="3" borderId="73" xfId="0" applyFont="1" applyFill="1" applyBorder="1" applyAlignment="1">
      <alignment horizontal="center" vertical="center" shrinkToFit="1"/>
    </xf>
    <xf numFmtId="180" fontId="25" fillId="3" borderId="68" xfId="0" applyNumberFormat="1" applyFont="1" applyFill="1" applyBorder="1" applyAlignment="1">
      <alignment horizontal="center" vertical="center" shrinkToFit="1"/>
    </xf>
    <xf numFmtId="180" fontId="25" fillId="3" borderId="69" xfId="0" applyNumberFormat="1" applyFont="1" applyFill="1" applyBorder="1" applyAlignment="1">
      <alignment horizontal="center" vertical="center" shrinkToFit="1"/>
    </xf>
    <xf numFmtId="180" fontId="25" fillId="3" borderId="70" xfId="0" applyNumberFormat="1" applyFont="1" applyFill="1" applyBorder="1" applyAlignment="1">
      <alignment horizontal="center" vertical="center" shrinkToFit="1"/>
    </xf>
  </cellXfs>
  <cellStyles count="3">
    <cellStyle name="ハイパーリンク" xfId="2" builtinId="8"/>
    <cellStyle name="標準" xfId="0" builtinId="0"/>
    <cellStyle name="標準 2" xfId="1"/>
  </cellStyles>
  <dxfs count="4">
    <dxf>
      <fill>
        <patternFill>
          <bgColor rgb="FFFF000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FF66FF"/>
      <color rgb="FF66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657225</xdr:colOff>
      <xdr:row>42</xdr:row>
      <xdr:rowOff>57150</xdr:rowOff>
    </xdr:from>
    <xdr:to>
      <xdr:col>9</xdr:col>
      <xdr:colOff>219075</xdr:colOff>
      <xdr:row>42</xdr:row>
      <xdr:rowOff>333375</xdr:rowOff>
    </xdr:to>
    <xdr:sp macro="" textlink="">
      <xdr:nvSpPr>
        <xdr:cNvPr id="2" name="正方形/長方形 1">
          <a:extLst>
            <a:ext uri="{FF2B5EF4-FFF2-40B4-BE49-F238E27FC236}">
              <a16:creationId xmlns="" xmlns:a16="http://schemas.microsoft.com/office/drawing/2014/main" id="{00000000-0008-0000-0400-000002000000}"/>
            </a:ext>
          </a:extLst>
        </xdr:cNvPr>
        <xdr:cNvSpPr/>
      </xdr:nvSpPr>
      <xdr:spPr>
        <a:xfrm>
          <a:off x="7019925" y="11496675"/>
          <a:ext cx="276225" cy="2762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657225</xdr:colOff>
      <xdr:row>85</xdr:row>
      <xdr:rowOff>57150</xdr:rowOff>
    </xdr:from>
    <xdr:to>
      <xdr:col>9</xdr:col>
      <xdr:colOff>219075</xdr:colOff>
      <xdr:row>85</xdr:row>
      <xdr:rowOff>333375</xdr:rowOff>
    </xdr:to>
    <xdr:sp macro="" textlink="">
      <xdr:nvSpPr>
        <xdr:cNvPr id="3" name="正方形/長方形 2">
          <a:extLst>
            <a:ext uri="{FF2B5EF4-FFF2-40B4-BE49-F238E27FC236}">
              <a16:creationId xmlns="" xmlns:a16="http://schemas.microsoft.com/office/drawing/2014/main" id="{00000000-0008-0000-0400-000003000000}"/>
            </a:ext>
          </a:extLst>
        </xdr:cNvPr>
        <xdr:cNvSpPr/>
      </xdr:nvSpPr>
      <xdr:spPr>
        <a:xfrm>
          <a:off x="7019925" y="23336250"/>
          <a:ext cx="276225" cy="2762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657225</xdr:colOff>
      <xdr:row>42</xdr:row>
      <xdr:rowOff>57150</xdr:rowOff>
    </xdr:from>
    <xdr:to>
      <xdr:col>9</xdr:col>
      <xdr:colOff>219075</xdr:colOff>
      <xdr:row>42</xdr:row>
      <xdr:rowOff>333375</xdr:rowOff>
    </xdr:to>
    <xdr:sp macro="" textlink="">
      <xdr:nvSpPr>
        <xdr:cNvPr id="2" name="正方形/長方形 1">
          <a:extLst>
            <a:ext uri="{FF2B5EF4-FFF2-40B4-BE49-F238E27FC236}">
              <a16:creationId xmlns="" xmlns:a16="http://schemas.microsoft.com/office/drawing/2014/main" id="{00000000-0008-0000-0500-000002000000}"/>
            </a:ext>
          </a:extLst>
        </xdr:cNvPr>
        <xdr:cNvSpPr/>
      </xdr:nvSpPr>
      <xdr:spPr>
        <a:xfrm>
          <a:off x="7019925" y="11496675"/>
          <a:ext cx="276225" cy="2762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657225</xdr:colOff>
      <xdr:row>85</xdr:row>
      <xdr:rowOff>57150</xdr:rowOff>
    </xdr:from>
    <xdr:to>
      <xdr:col>9</xdr:col>
      <xdr:colOff>219075</xdr:colOff>
      <xdr:row>85</xdr:row>
      <xdr:rowOff>333375</xdr:rowOff>
    </xdr:to>
    <xdr:sp macro="" textlink="">
      <xdr:nvSpPr>
        <xdr:cNvPr id="3" name="正方形/長方形 2">
          <a:extLst>
            <a:ext uri="{FF2B5EF4-FFF2-40B4-BE49-F238E27FC236}">
              <a16:creationId xmlns="" xmlns:a16="http://schemas.microsoft.com/office/drawing/2014/main" id="{00000000-0008-0000-0500-000003000000}"/>
            </a:ext>
          </a:extLst>
        </xdr:cNvPr>
        <xdr:cNvSpPr/>
      </xdr:nvSpPr>
      <xdr:spPr>
        <a:xfrm>
          <a:off x="7019925" y="11496675"/>
          <a:ext cx="276225" cy="27622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1</xdr:row>
      <xdr:rowOff>0</xdr:rowOff>
    </xdr:from>
    <xdr:to>
      <xdr:col>10</xdr:col>
      <xdr:colOff>542925</xdr:colOff>
      <xdr:row>25</xdr:row>
      <xdr:rowOff>133350</xdr:rowOff>
    </xdr:to>
    <xdr:sp macro="" textlink="">
      <xdr:nvSpPr>
        <xdr:cNvPr id="2" name="右中かっこ 1">
          <a:extLst>
            <a:ext uri="{FF2B5EF4-FFF2-40B4-BE49-F238E27FC236}">
              <a16:creationId xmlns="" xmlns:a16="http://schemas.microsoft.com/office/drawing/2014/main" id="{00000000-0008-0000-0900-000002000000}"/>
            </a:ext>
          </a:extLst>
        </xdr:cNvPr>
        <xdr:cNvSpPr/>
      </xdr:nvSpPr>
      <xdr:spPr>
        <a:xfrm>
          <a:off x="6600825" y="171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571500</xdr:colOff>
      <xdr:row>8</xdr:row>
      <xdr:rowOff>104775</xdr:rowOff>
    </xdr:from>
    <xdr:to>
      <xdr:col>11</xdr:col>
      <xdr:colOff>361950</xdr:colOff>
      <xdr:row>18</xdr:row>
      <xdr:rowOff>28575</xdr:rowOff>
    </xdr:to>
    <xdr:sp macro="" textlink="">
      <xdr:nvSpPr>
        <xdr:cNvPr id="3" name="テキスト ボックス 2">
          <a:extLst>
            <a:ext uri="{FF2B5EF4-FFF2-40B4-BE49-F238E27FC236}">
              <a16:creationId xmlns="" xmlns:a16="http://schemas.microsoft.com/office/drawing/2014/main" id="{00000000-0008-0000-0900-000003000000}"/>
            </a:ext>
          </a:extLst>
        </xdr:cNvPr>
        <xdr:cNvSpPr txBox="1"/>
      </xdr:nvSpPr>
      <xdr:spPr>
        <a:xfrm>
          <a:off x="7172325" y="1476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個人１枚目</a:t>
          </a:r>
        </a:p>
      </xdr:txBody>
    </xdr:sp>
    <xdr:clientData/>
  </xdr:twoCellAnchor>
  <xdr:twoCellAnchor>
    <xdr:from>
      <xdr:col>10</xdr:col>
      <xdr:colOff>0</xdr:colOff>
      <xdr:row>26</xdr:row>
      <xdr:rowOff>0</xdr:rowOff>
    </xdr:from>
    <xdr:to>
      <xdr:col>10</xdr:col>
      <xdr:colOff>542925</xdr:colOff>
      <xdr:row>50</xdr:row>
      <xdr:rowOff>133350</xdr:rowOff>
    </xdr:to>
    <xdr:sp macro="" textlink="">
      <xdr:nvSpPr>
        <xdr:cNvPr id="4" name="右中かっこ 3">
          <a:extLst>
            <a:ext uri="{FF2B5EF4-FFF2-40B4-BE49-F238E27FC236}">
              <a16:creationId xmlns="" xmlns:a16="http://schemas.microsoft.com/office/drawing/2014/main" id="{00000000-0008-0000-0900-000004000000}"/>
            </a:ext>
          </a:extLst>
        </xdr:cNvPr>
        <xdr:cNvSpPr/>
      </xdr:nvSpPr>
      <xdr:spPr>
        <a:xfrm>
          <a:off x="6600825" y="7029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571500</xdr:colOff>
      <xdr:row>33</xdr:row>
      <xdr:rowOff>104775</xdr:rowOff>
    </xdr:from>
    <xdr:to>
      <xdr:col>11</xdr:col>
      <xdr:colOff>361950</xdr:colOff>
      <xdr:row>43</xdr:row>
      <xdr:rowOff>28575</xdr:rowOff>
    </xdr:to>
    <xdr:sp macro="" textlink="">
      <xdr:nvSpPr>
        <xdr:cNvPr id="5" name="テキスト ボックス 4">
          <a:extLst>
            <a:ext uri="{FF2B5EF4-FFF2-40B4-BE49-F238E27FC236}">
              <a16:creationId xmlns="" xmlns:a16="http://schemas.microsoft.com/office/drawing/2014/main" id="{00000000-0008-0000-0900-000005000000}"/>
            </a:ext>
          </a:extLst>
        </xdr:cNvPr>
        <xdr:cNvSpPr txBox="1"/>
      </xdr:nvSpPr>
      <xdr:spPr>
        <a:xfrm>
          <a:off x="7172325" y="8334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個人２枚目</a:t>
          </a:r>
        </a:p>
      </xdr:txBody>
    </xdr:sp>
    <xdr:clientData/>
  </xdr:twoCellAnchor>
  <xdr:twoCellAnchor>
    <xdr:from>
      <xdr:col>10</xdr:col>
      <xdr:colOff>0</xdr:colOff>
      <xdr:row>51</xdr:row>
      <xdr:rowOff>0</xdr:rowOff>
    </xdr:from>
    <xdr:to>
      <xdr:col>10</xdr:col>
      <xdr:colOff>542925</xdr:colOff>
      <xdr:row>75</xdr:row>
      <xdr:rowOff>133350</xdr:rowOff>
    </xdr:to>
    <xdr:sp macro="" textlink="">
      <xdr:nvSpPr>
        <xdr:cNvPr id="6" name="右中かっこ 5">
          <a:extLst>
            <a:ext uri="{FF2B5EF4-FFF2-40B4-BE49-F238E27FC236}">
              <a16:creationId xmlns="" xmlns:a16="http://schemas.microsoft.com/office/drawing/2014/main" id="{00000000-0008-0000-0900-000006000000}"/>
            </a:ext>
          </a:extLst>
        </xdr:cNvPr>
        <xdr:cNvSpPr/>
      </xdr:nvSpPr>
      <xdr:spPr>
        <a:xfrm>
          <a:off x="6600825" y="13887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571500</xdr:colOff>
      <xdr:row>58</xdr:row>
      <xdr:rowOff>104775</xdr:rowOff>
    </xdr:from>
    <xdr:to>
      <xdr:col>11</xdr:col>
      <xdr:colOff>361950</xdr:colOff>
      <xdr:row>68</xdr:row>
      <xdr:rowOff>28575</xdr:rowOff>
    </xdr:to>
    <xdr:sp macro="" textlink="">
      <xdr:nvSpPr>
        <xdr:cNvPr id="7" name="テキスト ボックス 6">
          <a:extLst>
            <a:ext uri="{FF2B5EF4-FFF2-40B4-BE49-F238E27FC236}">
              <a16:creationId xmlns="" xmlns:a16="http://schemas.microsoft.com/office/drawing/2014/main" id="{00000000-0008-0000-0900-000007000000}"/>
            </a:ext>
          </a:extLst>
        </xdr:cNvPr>
        <xdr:cNvSpPr txBox="1"/>
      </xdr:nvSpPr>
      <xdr:spPr>
        <a:xfrm>
          <a:off x="7172325" y="15192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個人３枚目</a:t>
          </a:r>
        </a:p>
      </xdr:txBody>
    </xdr:sp>
    <xdr:clientData/>
  </xdr:twoCellAnchor>
  <xdr:twoCellAnchor>
    <xdr:from>
      <xdr:col>10</xdr:col>
      <xdr:colOff>0</xdr:colOff>
      <xdr:row>76</xdr:row>
      <xdr:rowOff>0</xdr:rowOff>
    </xdr:from>
    <xdr:to>
      <xdr:col>10</xdr:col>
      <xdr:colOff>542925</xdr:colOff>
      <xdr:row>100</xdr:row>
      <xdr:rowOff>133350</xdr:rowOff>
    </xdr:to>
    <xdr:sp macro="" textlink="">
      <xdr:nvSpPr>
        <xdr:cNvPr id="8" name="右中かっこ 7">
          <a:extLst>
            <a:ext uri="{FF2B5EF4-FFF2-40B4-BE49-F238E27FC236}">
              <a16:creationId xmlns="" xmlns:a16="http://schemas.microsoft.com/office/drawing/2014/main" id="{00000000-0008-0000-0900-000008000000}"/>
            </a:ext>
          </a:extLst>
        </xdr:cNvPr>
        <xdr:cNvSpPr/>
      </xdr:nvSpPr>
      <xdr:spPr>
        <a:xfrm>
          <a:off x="6600825" y="20745450"/>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571500</xdr:colOff>
      <xdr:row>83</xdr:row>
      <xdr:rowOff>104775</xdr:rowOff>
    </xdr:from>
    <xdr:to>
      <xdr:col>11</xdr:col>
      <xdr:colOff>361950</xdr:colOff>
      <xdr:row>93</xdr:row>
      <xdr:rowOff>28575</xdr:rowOff>
    </xdr:to>
    <xdr:sp macro="" textlink="">
      <xdr:nvSpPr>
        <xdr:cNvPr id="9" name="テキスト ボックス 8">
          <a:extLst>
            <a:ext uri="{FF2B5EF4-FFF2-40B4-BE49-F238E27FC236}">
              <a16:creationId xmlns="" xmlns:a16="http://schemas.microsoft.com/office/drawing/2014/main" id="{00000000-0008-0000-0900-000009000000}"/>
            </a:ext>
          </a:extLst>
        </xdr:cNvPr>
        <xdr:cNvSpPr txBox="1"/>
      </xdr:nvSpPr>
      <xdr:spPr>
        <a:xfrm>
          <a:off x="7172325" y="22050375"/>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個人４枚目</a:t>
          </a:r>
        </a:p>
      </xdr:txBody>
    </xdr:sp>
    <xdr:clientData/>
  </xdr:twoCellAnchor>
  <xdr:twoCellAnchor>
    <xdr:from>
      <xdr:col>10</xdr:col>
      <xdr:colOff>0</xdr:colOff>
      <xdr:row>126</xdr:row>
      <xdr:rowOff>0</xdr:rowOff>
    </xdr:from>
    <xdr:to>
      <xdr:col>10</xdr:col>
      <xdr:colOff>542925</xdr:colOff>
      <xdr:row>150</xdr:row>
      <xdr:rowOff>0</xdr:rowOff>
    </xdr:to>
    <xdr:sp macro="" textlink="">
      <xdr:nvSpPr>
        <xdr:cNvPr id="10" name="右中かっこ 9">
          <a:extLst>
            <a:ext uri="{FF2B5EF4-FFF2-40B4-BE49-F238E27FC236}">
              <a16:creationId xmlns="" xmlns:a16="http://schemas.microsoft.com/office/drawing/2014/main" id="{00000000-0008-0000-0900-00000A000000}"/>
            </a:ext>
          </a:extLst>
        </xdr:cNvPr>
        <xdr:cNvSpPr/>
      </xdr:nvSpPr>
      <xdr:spPr>
        <a:xfrm>
          <a:off x="6943725" y="17316450"/>
          <a:ext cx="542925" cy="4124325"/>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571500</xdr:colOff>
      <xdr:row>129</xdr:row>
      <xdr:rowOff>142875</xdr:rowOff>
    </xdr:from>
    <xdr:to>
      <xdr:col>11</xdr:col>
      <xdr:colOff>361950</xdr:colOff>
      <xdr:row>143</xdr:row>
      <xdr:rowOff>28575</xdr:rowOff>
    </xdr:to>
    <xdr:sp macro="" textlink="">
      <xdr:nvSpPr>
        <xdr:cNvPr id="11" name="テキスト ボックス 10">
          <a:extLst>
            <a:ext uri="{FF2B5EF4-FFF2-40B4-BE49-F238E27FC236}">
              <a16:creationId xmlns="" xmlns:a16="http://schemas.microsoft.com/office/drawing/2014/main" id="{00000000-0008-0000-0900-00000B000000}"/>
            </a:ext>
          </a:extLst>
        </xdr:cNvPr>
        <xdr:cNvSpPr txBox="1"/>
      </xdr:nvSpPr>
      <xdr:spPr>
        <a:xfrm>
          <a:off x="7515225" y="17973675"/>
          <a:ext cx="476250"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リレー１枚目</a:t>
          </a:r>
        </a:p>
      </xdr:txBody>
    </xdr:sp>
    <xdr:clientData/>
  </xdr:twoCellAnchor>
  <xdr:twoCellAnchor>
    <xdr:from>
      <xdr:col>10</xdr:col>
      <xdr:colOff>0</xdr:colOff>
      <xdr:row>101</xdr:row>
      <xdr:rowOff>0</xdr:rowOff>
    </xdr:from>
    <xdr:to>
      <xdr:col>10</xdr:col>
      <xdr:colOff>542925</xdr:colOff>
      <xdr:row>125</xdr:row>
      <xdr:rowOff>133350</xdr:rowOff>
    </xdr:to>
    <xdr:sp macro="" textlink="">
      <xdr:nvSpPr>
        <xdr:cNvPr id="12" name="右中かっこ 11">
          <a:extLst>
            <a:ext uri="{FF2B5EF4-FFF2-40B4-BE49-F238E27FC236}">
              <a16:creationId xmlns="" xmlns:a16="http://schemas.microsoft.com/office/drawing/2014/main" id="{00000000-0008-0000-0900-00000C000000}"/>
            </a:ext>
          </a:extLst>
        </xdr:cNvPr>
        <xdr:cNvSpPr/>
      </xdr:nvSpPr>
      <xdr:spPr>
        <a:xfrm>
          <a:off x="7334250" y="13020675"/>
          <a:ext cx="542925" cy="4248150"/>
        </a:xfrm>
        <a:prstGeom prst="rightBrace">
          <a:avLst>
            <a:gd name="adj1" fmla="val 5192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571500</xdr:colOff>
      <xdr:row>108</xdr:row>
      <xdr:rowOff>104775</xdr:rowOff>
    </xdr:from>
    <xdr:to>
      <xdr:col>11</xdr:col>
      <xdr:colOff>361950</xdr:colOff>
      <xdr:row>118</xdr:row>
      <xdr:rowOff>28575</xdr:rowOff>
    </xdr:to>
    <xdr:sp macro="" textlink="">
      <xdr:nvSpPr>
        <xdr:cNvPr id="13" name="テキスト ボックス 12">
          <a:extLst>
            <a:ext uri="{FF2B5EF4-FFF2-40B4-BE49-F238E27FC236}">
              <a16:creationId xmlns="" xmlns:a16="http://schemas.microsoft.com/office/drawing/2014/main" id="{00000000-0008-0000-0900-00000D000000}"/>
            </a:ext>
          </a:extLst>
        </xdr:cNvPr>
        <xdr:cNvSpPr txBox="1"/>
      </xdr:nvSpPr>
      <xdr:spPr>
        <a:xfrm>
          <a:off x="7905750" y="14325600"/>
          <a:ext cx="476250" cy="1638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2000"/>
            <a:t>個人５枚目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485"/>
  <sheetViews>
    <sheetView tabSelected="1" zoomScaleNormal="100" workbookViewId="0">
      <selection activeCell="Q18" sqref="Q18"/>
    </sheetView>
  </sheetViews>
  <sheetFormatPr defaultColWidth="9" defaultRowHeight="13.5"/>
  <cols>
    <col min="1" max="32" width="3.125" style="56" customWidth="1"/>
    <col min="33" max="41" width="2.875" style="56" customWidth="1"/>
    <col min="42" max="16384" width="9" style="56"/>
  </cols>
  <sheetData>
    <row r="1" spans="1:29" ht="30" customHeight="1">
      <c r="A1" s="150" t="s">
        <v>385</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row>
    <row r="2" spans="1:29" ht="9" customHeight="1"/>
    <row r="3" spans="1:29" ht="9" customHeight="1" thickBot="1">
      <c r="A3" s="151" t="s">
        <v>377</v>
      </c>
      <c r="B3" s="151"/>
      <c r="C3" s="151"/>
      <c r="D3" s="151"/>
      <c r="E3" s="151"/>
      <c r="F3" s="151"/>
      <c r="G3" s="151"/>
      <c r="H3" s="151"/>
      <c r="I3" s="151"/>
    </row>
    <row r="4" spans="1:29" ht="9" customHeight="1" thickTop="1">
      <c r="A4" s="151"/>
      <c r="B4" s="151"/>
      <c r="C4" s="151"/>
      <c r="D4" s="151"/>
      <c r="E4" s="151"/>
      <c r="F4" s="151"/>
      <c r="G4" s="151"/>
      <c r="H4" s="151"/>
      <c r="I4" s="151"/>
      <c r="J4" s="60"/>
      <c r="K4" s="60"/>
      <c r="L4" s="60"/>
      <c r="M4" s="60"/>
      <c r="N4" s="60"/>
      <c r="O4" s="60"/>
      <c r="P4" s="60"/>
      <c r="Q4" s="60"/>
      <c r="R4" s="60"/>
      <c r="S4" s="60"/>
      <c r="T4" s="60"/>
      <c r="U4" s="60"/>
      <c r="V4" s="60"/>
      <c r="W4" s="60"/>
      <c r="X4" s="60"/>
      <c r="Y4" s="60"/>
      <c r="Z4" s="60"/>
      <c r="AA4" s="61"/>
    </row>
    <row r="5" spans="1:29" ht="9" customHeight="1">
      <c r="B5" s="64"/>
      <c r="AA5" s="62"/>
    </row>
    <row r="6" spans="1:29" ht="18.75" customHeight="1">
      <c r="B6" s="64"/>
      <c r="C6" s="57" t="s">
        <v>378</v>
      </c>
      <c r="D6" s="57" t="s">
        <v>379</v>
      </c>
      <c r="AA6" s="62"/>
    </row>
    <row r="7" spans="1:29" ht="18.75" customHeight="1">
      <c r="B7" s="64"/>
      <c r="C7" s="57"/>
      <c r="D7" s="57" t="s">
        <v>449</v>
      </c>
      <c r="AA7" s="62"/>
    </row>
    <row r="8" spans="1:29" ht="18.75" customHeight="1">
      <c r="B8" s="64"/>
      <c r="C8" s="57"/>
      <c r="D8" s="57"/>
      <c r="AA8" s="62"/>
    </row>
    <row r="9" spans="1:29" ht="18.75" customHeight="1">
      <c r="B9" s="64"/>
      <c r="C9" s="57" t="s">
        <v>380</v>
      </c>
      <c r="D9" s="57" t="s">
        <v>381</v>
      </c>
      <c r="AA9" s="62"/>
    </row>
    <row r="10" spans="1:29" ht="18.75" customHeight="1">
      <c r="B10" s="64"/>
      <c r="C10" s="57"/>
      <c r="D10" s="57" t="s">
        <v>450</v>
      </c>
      <c r="AA10" s="62"/>
    </row>
    <row r="11" spans="1:29" ht="18.75" customHeight="1">
      <c r="B11" s="64"/>
      <c r="C11" s="57"/>
      <c r="D11" s="57"/>
      <c r="AA11" s="62"/>
    </row>
    <row r="12" spans="1:29" ht="18.75" customHeight="1">
      <c r="B12" s="64"/>
      <c r="C12" s="57" t="s">
        <v>382</v>
      </c>
      <c r="D12" s="57" t="s">
        <v>383</v>
      </c>
      <c r="AA12" s="62"/>
    </row>
    <row r="13" spans="1:29" ht="18.75" customHeight="1">
      <c r="B13" s="64"/>
      <c r="C13" s="57"/>
      <c r="D13" s="57" t="s">
        <v>451</v>
      </c>
      <c r="AA13" s="62"/>
    </row>
    <row r="14" spans="1:29" ht="18.75" customHeight="1">
      <c r="B14" s="64"/>
      <c r="AA14" s="62"/>
    </row>
    <row r="15" spans="1:29" ht="18.75" customHeight="1" thickBot="1">
      <c r="B15" s="65"/>
      <c r="C15" s="63"/>
      <c r="D15" s="63"/>
      <c r="E15" s="63"/>
      <c r="F15" s="63"/>
      <c r="G15" s="63"/>
      <c r="H15" s="63"/>
      <c r="I15" s="56" t="s">
        <v>384</v>
      </c>
    </row>
    <row r="16" spans="1:29" ht="18.75" customHeight="1" thickTop="1">
      <c r="I16" s="56" t="s">
        <v>529</v>
      </c>
    </row>
    <row r="17" spans="1:4" ht="18.75" customHeight="1"/>
    <row r="18" spans="1:4" ht="18.75" customHeight="1"/>
    <row r="19" spans="1:4" ht="18.75" customHeight="1">
      <c r="A19" s="58" t="s">
        <v>519</v>
      </c>
    </row>
    <row r="20" spans="1:4" ht="18.75" customHeight="1">
      <c r="A20" s="58"/>
    </row>
    <row r="21" spans="1:4" ht="18.75" customHeight="1">
      <c r="A21" s="59" t="s">
        <v>376</v>
      </c>
      <c r="B21" s="59" t="s">
        <v>387</v>
      </c>
    </row>
    <row r="22" spans="1:4" ht="18.75" customHeight="1">
      <c r="A22" s="59"/>
      <c r="B22" s="59"/>
    </row>
    <row r="23" spans="1:4" ht="18.75" customHeight="1">
      <c r="B23" s="56" t="s">
        <v>386</v>
      </c>
      <c r="C23" s="56" t="s">
        <v>520</v>
      </c>
    </row>
    <row r="24" spans="1:4" ht="18.75" customHeight="1">
      <c r="D24" s="56" t="s">
        <v>521</v>
      </c>
    </row>
    <row r="25" spans="1:4" ht="18.75" customHeight="1"/>
    <row r="26" spans="1:4" ht="18.75" customHeight="1"/>
    <row r="27" spans="1:4" ht="18.75" customHeight="1"/>
    <row r="28" spans="1:4" ht="18.75" customHeight="1">
      <c r="A28" s="59" t="s">
        <v>376</v>
      </c>
      <c r="B28" s="59" t="s">
        <v>512</v>
      </c>
    </row>
    <row r="29" spans="1:4" ht="18.75" customHeight="1">
      <c r="A29" s="59"/>
      <c r="B29" s="59"/>
    </row>
    <row r="30" spans="1:4" ht="18.75" customHeight="1">
      <c r="B30" s="56" t="s">
        <v>386</v>
      </c>
      <c r="C30" s="56" t="s">
        <v>561</v>
      </c>
    </row>
    <row r="31" spans="1:4" ht="18.75" customHeight="1">
      <c r="D31" s="56" t="s">
        <v>551</v>
      </c>
    </row>
    <row r="32" spans="1:4" ht="18.75" customHeight="1">
      <c r="D32" s="56" t="s">
        <v>538</v>
      </c>
    </row>
    <row r="33" spans="1:23" ht="18.75" customHeight="1">
      <c r="F33" s="56" t="s">
        <v>522</v>
      </c>
    </row>
    <row r="34" spans="1:23" ht="18.75" customHeight="1">
      <c r="F34" s="66"/>
      <c r="W34" s="66" t="s">
        <v>523</v>
      </c>
    </row>
    <row r="35" spans="1:23" ht="18.75" customHeight="1"/>
    <row r="36" spans="1:23" ht="18.75" customHeight="1"/>
    <row r="37" spans="1:23" ht="18.75" customHeight="1"/>
    <row r="38" spans="1:23" ht="18.75" customHeight="1">
      <c r="A38" s="59" t="s">
        <v>376</v>
      </c>
      <c r="B38" s="59" t="s">
        <v>514</v>
      </c>
    </row>
    <row r="39" spans="1:23" ht="18.75" customHeight="1">
      <c r="A39" s="59"/>
      <c r="B39" s="59"/>
    </row>
    <row r="40" spans="1:23" ht="18.75" customHeight="1">
      <c r="B40" s="56" t="s">
        <v>386</v>
      </c>
      <c r="C40" s="56" t="s">
        <v>561</v>
      </c>
    </row>
    <row r="41" spans="1:23" ht="18.75" customHeight="1">
      <c r="D41" s="56" t="s">
        <v>552</v>
      </c>
    </row>
    <row r="42" spans="1:23" ht="18.75" customHeight="1">
      <c r="D42" s="56" t="s">
        <v>539</v>
      </c>
    </row>
    <row r="43" spans="1:23" ht="18.75" customHeight="1">
      <c r="F43" s="56" t="s">
        <v>522</v>
      </c>
    </row>
    <row r="44" spans="1:23" ht="18.75" customHeight="1">
      <c r="F44" s="66"/>
      <c r="W44" s="66" t="s">
        <v>523</v>
      </c>
    </row>
    <row r="45" spans="1:23" ht="18.75" customHeight="1">
      <c r="F45" s="66"/>
      <c r="W45" s="66"/>
    </row>
    <row r="46" spans="1:23" ht="18.75" customHeight="1">
      <c r="F46" s="66"/>
      <c r="W46" s="66"/>
    </row>
    <row r="47" spans="1:23" ht="18.75" customHeight="1"/>
    <row r="48" spans="1:23" ht="18.75" customHeight="1">
      <c r="A48" s="59" t="s">
        <v>376</v>
      </c>
      <c r="B48" s="59" t="s">
        <v>562</v>
      </c>
    </row>
    <row r="49" spans="1:6" ht="18.75" customHeight="1">
      <c r="B49" s="56" t="s">
        <v>386</v>
      </c>
      <c r="C49" s="56" t="s">
        <v>563</v>
      </c>
    </row>
    <row r="50" spans="1:6" ht="18.75" customHeight="1">
      <c r="D50" s="56" t="s">
        <v>525</v>
      </c>
    </row>
    <row r="51" spans="1:6" ht="18.75" customHeight="1">
      <c r="D51" s="56" t="s">
        <v>526</v>
      </c>
    </row>
    <row r="52" spans="1:6" ht="18.75" customHeight="1">
      <c r="F52" s="56" t="s">
        <v>527</v>
      </c>
    </row>
    <row r="53" spans="1:6" ht="18.75" customHeight="1">
      <c r="F53" s="56" t="s">
        <v>528</v>
      </c>
    </row>
    <row r="54" spans="1:6" ht="18.75" customHeight="1">
      <c r="E54" s="136" t="s">
        <v>564</v>
      </c>
    </row>
    <row r="55" spans="1:6" ht="18.75" customHeight="1"/>
    <row r="56" spans="1:6" ht="18.75" customHeight="1">
      <c r="B56" s="56" t="s">
        <v>554</v>
      </c>
    </row>
    <row r="57" spans="1:6" ht="18.75" customHeight="1">
      <c r="C57" s="56" t="s">
        <v>555</v>
      </c>
    </row>
    <row r="58" spans="1:6" ht="18.75" customHeight="1"/>
    <row r="59" spans="1:6" ht="18.75" customHeight="1"/>
    <row r="60" spans="1:6" ht="18.75" customHeight="1">
      <c r="A60" s="58" t="s">
        <v>445</v>
      </c>
    </row>
    <row r="61" spans="1:6" ht="18.75" customHeight="1">
      <c r="A61" s="58"/>
    </row>
    <row r="62" spans="1:6" ht="18.75" customHeight="1">
      <c r="A62" s="59" t="s">
        <v>376</v>
      </c>
      <c r="B62" s="59" t="s">
        <v>510</v>
      </c>
    </row>
    <row r="63" spans="1:6" ht="18.75" customHeight="1">
      <c r="A63" s="59"/>
      <c r="B63" s="59"/>
    </row>
    <row r="64" spans="1:6" ht="18.75" customHeight="1">
      <c r="B64" s="56" t="s">
        <v>438</v>
      </c>
      <c r="C64" s="56" t="s">
        <v>537</v>
      </c>
    </row>
    <row r="65" spans="1:19" ht="18.75" customHeight="1">
      <c r="D65" s="56" t="s">
        <v>447</v>
      </c>
      <c r="R65" s="56" t="s">
        <v>440</v>
      </c>
      <c r="S65" s="56" t="s">
        <v>453</v>
      </c>
    </row>
    <row r="66" spans="1:19" ht="18.75" customHeight="1">
      <c r="D66" s="56" t="s">
        <v>448</v>
      </c>
      <c r="R66" s="56" t="s">
        <v>439</v>
      </c>
      <c r="S66" s="56" t="s">
        <v>454</v>
      </c>
    </row>
    <row r="67" spans="1:19" ht="18.75" customHeight="1"/>
    <row r="68" spans="1:19" ht="18.75" customHeight="1">
      <c r="B68" s="56" t="s">
        <v>441</v>
      </c>
      <c r="C68" s="56" t="s">
        <v>540</v>
      </c>
    </row>
    <row r="69" spans="1:19" ht="18.75" customHeight="1">
      <c r="D69" s="56" t="s">
        <v>472</v>
      </c>
    </row>
    <row r="70" spans="1:19" ht="18.75" customHeight="1">
      <c r="E70" s="56" t="s">
        <v>455</v>
      </c>
    </row>
    <row r="71" spans="1:19" ht="18.75" customHeight="1">
      <c r="E71" s="56" t="s">
        <v>541</v>
      </c>
    </row>
    <row r="72" spans="1:19" ht="18.75" customHeight="1">
      <c r="F72" s="66" t="s">
        <v>456</v>
      </c>
    </row>
    <row r="73" spans="1:19" ht="18.75" customHeight="1">
      <c r="F73" s="66"/>
    </row>
    <row r="74" spans="1:19" ht="18.75" customHeight="1">
      <c r="F74" s="66"/>
    </row>
    <row r="75" spans="1:19" ht="18.75" customHeight="1"/>
    <row r="76" spans="1:19" ht="18.75" customHeight="1">
      <c r="A76" s="59" t="s">
        <v>376</v>
      </c>
      <c r="B76" s="59" t="s">
        <v>513</v>
      </c>
    </row>
    <row r="77" spans="1:19" ht="18.75" customHeight="1">
      <c r="A77" s="59"/>
      <c r="B77" s="59"/>
    </row>
    <row r="78" spans="1:19" ht="18.75" customHeight="1">
      <c r="B78" s="56" t="s">
        <v>438</v>
      </c>
      <c r="C78" s="56" t="s">
        <v>442</v>
      </c>
    </row>
    <row r="79" spans="1:19" ht="18.75" customHeight="1">
      <c r="D79" s="56" t="s">
        <v>471</v>
      </c>
    </row>
    <row r="80" spans="1:19" ht="18.75" customHeight="1">
      <c r="D80" s="56" t="s">
        <v>553</v>
      </c>
    </row>
    <row r="81" spans="1:12" ht="18.75" customHeight="1">
      <c r="F81" s="56" t="s">
        <v>524</v>
      </c>
    </row>
    <row r="82" spans="1:12" ht="18.75" customHeight="1">
      <c r="L82" s="66" t="s">
        <v>443</v>
      </c>
    </row>
    <row r="83" spans="1:12" ht="18.75" customHeight="1"/>
    <row r="84" spans="1:12" ht="18.75" customHeight="1">
      <c r="B84" s="56" t="s">
        <v>441</v>
      </c>
      <c r="C84" s="56" t="s">
        <v>444</v>
      </c>
    </row>
    <row r="85" spans="1:12" ht="18.75" customHeight="1">
      <c r="D85" s="56" t="s">
        <v>473</v>
      </c>
    </row>
    <row r="86" spans="1:12" ht="18.75" customHeight="1">
      <c r="E86" s="56" t="s">
        <v>455</v>
      </c>
    </row>
    <row r="87" spans="1:12" ht="18.75" customHeight="1">
      <c r="E87" s="56" t="s">
        <v>457</v>
      </c>
    </row>
    <row r="88" spans="1:12" ht="18.75" customHeight="1">
      <c r="F88" s="66" t="s">
        <v>458</v>
      </c>
    </row>
    <row r="89" spans="1:12" ht="18.75" customHeight="1"/>
    <row r="90" spans="1:12" ht="18.75" customHeight="1"/>
    <row r="91" spans="1:12" ht="18.75" customHeight="1">
      <c r="A91" s="58" t="s">
        <v>446</v>
      </c>
    </row>
    <row r="92" spans="1:12" ht="18.75" customHeight="1"/>
    <row r="93" spans="1:12" ht="18.75" customHeight="1">
      <c r="A93" s="59" t="s">
        <v>376</v>
      </c>
      <c r="B93" s="59" t="s">
        <v>387</v>
      </c>
    </row>
    <row r="94" spans="1:12" ht="18.75" customHeight="1"/>
    <row r="95" spans="1:12" ht="18.75" customHeight="1">
      <c r="B95" s="56" t="s">
        <v>386</v>
      </c>
      <c r="C95" s="56" t="s">
        <v>511</v>
      </c>
    </row>
    <row r="96" spans="1:12" ht="18.75" customHeight="1">
      <c r="C96" s="56" t="s">
        <v>459</v>
      </c>
    </row>
    <row r="97" spans="1:5" ht="18.75" customHeight="1"/>
    <row r="98" spans="1:5" ht="18.75" customHeight="1"/>
    <row r="99" spans="1:5" ht="18.75" customHeight="1">
      <c r="A99" s="59" t="s">
        <v>388</v>
      </c>
      <c r="B99" s="59" t="s">
        <v>512</v>
      </c>
    </row>
    <row r="100" spans="1:5" ht="18.75" customHeight="1"/>
    <row r="101" spans="1:5" ht="18.75" customHeight="1">
      <c r="C101" s="56" t="s">
        <v>389</v>
      </c>
      <c r="D101" s="56" t="s">
        <v>395</v>
      </c>
    </row>
    <row r="102" spans="1:5" ht="18.75" customHeight="1">
      <c r="D102" s="56" t="s">
        <v>460</v>
      </c>
    </row>
    <row r="103" spans="1:5" ht="18.75" customHeight="1">
      <c r="D103" s="56" t="s">
        <v>475</v>
      </c>
    </row>
    <row r="104" spans="1:5" ht="18.75" customHeight="1">
      <c r="D104" s="56" t="s">
        <v>461</v>
      </c>
    </row>
    <row r="105" spans="1:5" ht="18.75" customHeight="1"/>
    <row r="106" spans="1:5" ht="18.75" customHeight="1">
      <c r="C106" s="56" t="s">
        <v>390</v>
      </c>
      <c r="D106" s="56" t="s">
        <v>396</v>
      </c>
    </row>
    <row r="107" spans="1:5" ht="18.75" customHeight="1">
      <c r="D107" s="56" t="s">
        <v>462</v>
      </c>
    </row>
    <row r="108" spans="1:5" ht="18.75" customHeight="1">
      <c r="D108" s="56" t="s">
        <v>393</v>
      </c>
    </row>
    <row r="109" spans="1:5" ht="18.75" customHeight="1">
      <c r="E109" s="56" t="s">
        <v>474</v>
      </c>
    </row>
    <row r="110" spans="1:5" ht="18.75" customHeight="1">
      <c r="D110" s="56" t="s">
        <v>469</v>
      </c>
    </row>
    <row r="111" spans="1:5" ht="18.75" customHeight="1"/>
    <row r="112" spans="1:5" ht="18.75" customHeight="1">
      <c r="C112" s="56" t="s">
        <v>394</v>
      </c>
      <c r="D112" s="56" t="s">
        <v>452</v>
      </c>
    </row>
    <row r="113" spans="3:9" ht="18.75" customHeight="1">
      <c r="D113" s="56" t="s">
        <v>466</v>
      </c>
    </row>
    <row r="114" spans="3:9" ht="18.75" customHeight="1"/>
    <row r="115" spans="3:9" ht="18.75" customHeight="1">
      <c r="C115" s="56" t="s">
        <v>397</v>
      </c>
      <c r="D115" s="56" t="s">
        <v>556</v>
      </c>
    </row>
    <row r="116" spans="3:9" ht="18.75" customHeight="1">
      <c r="I116" s="56" t="s">
        <v>425</v>
      </c>
    </row>
    <row r="117" spans="3:9" ht="18.75" customHeight="1">
      <c r="I117" s="56" t="s">
        <v>476</v>
      </c>
    </row>
    <row r="118" spans="3:9" ht="18.75" customHeight="1">
      <c r="D118" s="56" t="s">
        <v>398</v>
      </c>
      <c r="F118" s="56" t="s">
        <v>399</v>
      </c>
      <c r="G118" s="56" t="s">
        <v>409</v>
      </c>
    </row>
    <row r="119" spans="3:9" ht="18.75" customHeight="1">
      <c r="G119" s="56" t="s">
        <v>404</v>
      </c>
    </row>
    <row r="120" spans="3:9" ht="18.75" customHeight="1">
      <c r="D120" s="56" t="s">
        <v>400</v>
      </c>
      <c r="F120" s="56" t="s">
        <v>401</v>
      </c>
      <c r="G120" s="56" t="s">
        <v>410</v>
      </c>
    </row>
    <row r="121" spans="3:9" ht="18.75" customHeight="1">
      <c r="G121" s="56" t="s">
        <v>403</v>
      </c>
    </row>
    <row r="122" spans="3:9" ht="18.75" customHeight="1">
      <c r="D122" s="56" t="s">
        <v>402</v>
      </c>
      <c r="F122" s="56" t="s">
        <v>401</v>
      </c>
      <c r="G122" s="56" t="s">
        <v>411</v>
      </c>
    </row>
    <row r="123" spans="3:9" ht="18.75" customHeight="1">
      <c r="G123" s="56" t="s">
        <v>405</v>
      </c>
    </row>
    <row r="124" spans="3:9" ht="18.75" customHeight="1">
      <c r="D124" s="56" t="s">
        <v>406</v>
      </c>
      <c r="F124" s="56" t="s">
        <v>399</v>
      </c>
      <c r="G124" s="56" t="s">
        <v>412</v>
      </c>
    </row>
    <row r="125" spans="3:9" ht="18.75" customHeight="1">
      <c r="G125" s="56" t="s">
        <v>407</v>
      </c>
    </row>
    <row r="126" spans="3:9" ht="18.75" customHeight="1">
      <c r="D126" s="56" t="s">
        <v>408</v>
      </c>
      <c r="F126" s="56" t="s">
        <v>401</v>
      </c>
      <c r="G126" s="56" t="s">
        <v>413</v>
      </c>
    </row>
    <row r="127" spans="3:9" ht="18.75" customHeight="1">
      <c r="G127" s="56" t="s">
        <v>407</v>
      </c>
    </row>
    <row r="128" spans="3:9" ht="18.75" customHeight="1"/>
    <row r="129" spans="1:7" ht="18.75" customHeight="1">
      <c r="C129" s="56" t="s">
        <v>414</v>
      </c>
      <c r="D129" s="56" t="s">
        <v>415</v>
      </c>
    </row>
    <row r="130" spans="1:7" ht="18.75" customHeight="1">
      <c r="E130" s="56" t="s">
        <v>463</v>
      </c>
    </row>
    <row r="131" spans="1:7" ht="18.75" customHeight="1">
      <c r="D131" s="56" t="s">
        <v>416</v>
      </c>
      <c r="F131" s="56" t="s">
        <v>417</v>
      </c>
      <c r="G131" s="56" t="s">
        <v>418</v>
      </c>
    </row>
    <row r="132" spans="1:7" ht="18.75" customHeight="1">
      <c r="D132" s="56" t="s">
        <v>419</v>
      </c>
      <c r="F132" s="56" t="s">
        <v>399</v>
      </c>
      <c r="G132" s="56" t="s">
        <v>420</v>
      </c>
    </row>
    <row r="133" spans="1:7" ht="18.75" customHeight="1">
      <c r="D133" s="56" t="s">
        <v>421</v>
      </c>
      <c r="F133" s="56" t="s">
        <v>399</v>
      </c>
      <c r="G133" s="56" t="s">
        <v>422</v>
      </c>
    </row>
    <row r="134" spans="1:7" ht="18.75" customHeight="1">
      <c r="D134" s="56" t="s">
        <v>423</v>
      </c>
      <c r="F134" s="56" t="s">
        <v>401</v>
      </c>
      <c r="G134" s="56" t="s">
        <v>424</v>
      </c>
    </row>
    <row r="135" spans="1:7" ht="18.75" customHeight="1"/>
    <row r="136" spans="1:7" ht="18.75" customHeight="1">
      <c r="C136" s="56" t="s">
        <v>426</v>
      </c>
      <c r="D136" s="56" t="s">
        <v>427</v>
      </c>
    </row>
    <row r="137" spans="1:7" ht="18.75" customHeight="1">
      <c r="D137" s="56" t="s">
        <v>429</v>
      </c>
      <c r="F137" s="56" t="s">
        <v>399</v>
      </c>
      <c r="G137" s="56" t="s">
        <v>428</v>
      </c>
    </row>
    <row r="138" spans="1:7" ht="18.75" customHeight="1">
      <c r="D138" s="56" t="s">
        <v>557</v>
      </c>
      <c r="F138" s="56" t="s">
        <v>401</v>
      </c>
      <c r="G138" s="56" t="s">
        <v>430</v>
      </c>
    </row>
    <row r="139" spans="1:7" ht="18.75" customHeight="1"/>
    <row r="140" spans="1:7" ht="18.75" customHeight="1"/>
    <row r="141" spans="1:7" ht="18.75" customHeight="1"/>
    <row r="142" spans="1:7" ht="18.75" customHeight="1">
      <c r="A142" s="59" t="s">
        <v>376</v>
      </c>
      <c r="B142" s="59" t="s">
        <v>514</v>
      </c>
    </row>
    <row r="143" spans="1:7" ht="18.75" customHeight="1">
      <c r="A143" s="59"/>
      <c r="B143" s="59"/>
    </row>
    <row r="144" spans="1:7" ht="18.75" customHeight="1">
      <c r="C144" s="56" t="s">
        <v>389</v>
      </c>
      <c r="D144" s="56" t="s">
        <v>431</v>
      </c>
    </row>
    <row r="145" spans="3:7" ht="18.75" customHeight="1">
      <c r="D145" s="56" t="s">
        <v>460</v>
      </c>
    </row>
    <row r="146" spans="3:7" ht="18.75" customHeight="1">
      <c r="D146" s="56" t="s">
        <v>475</v>
      </c>
    </row>
    <row r="147" spans="3:7" ht="18.75" customHeight="1">
      <c r="D147" s="56" t="s">
        <v>467</v>
      </c>
    </row>
    <row r="148" spans="3:7" ht="18.75" customHeight="1"/>
    <row r="149" spans="3:7" ht="18.75" customHeight="1">
      <c r="C149" s="56" t="s">
        <v>390</v>
      </c>
      <c r="D149" s="56" t="s">
        <v>432</v>
      </c>
    </row>
    <row r="150" spans="3:7" ht="18.75" customHeight="1">
      <c r="D150" s="56" t="s">
        <v>462</v>
      </c>
    </row>
    <row r="151" spans="3:7" ht="18.75" customHeight="1">
      <c r="D151" s="56" t="s">
        <v>468</v>
      </c>
    </row>
    <row r="152" spans="3:7" ht="18.75" customHeight="1">
      <c r="E152" s="56" t="s">
        <v>474</v>
      </c>
    </row>
    <row r="153" spans="3:7" ht="18.75" customHeight="1">
      <c r="D153" s="56" t="s">
        <v>469</v>
      </c>
    </row>
    <row r="154" spans="3:7" ht="18.75" customHeight="1"/>
    <row r="155" spans="3:7" ht="18.75" customHeight="1">
      <c r="C155" s="56" t="s">
        <v>464</v>
      </c>
      <c r="D155" s="56" t="s">
        <v>470</v>
      </c>
    </row>
    <row r="156" spans="3:7" ht="18.75" customHeight="1">
      <c r="D156" s="56" t="s">
        <v>398</v>
      </c>
      <c r="F156" s="56" t="s">
        <v>399</v>
      </c>
      <c r="G156" s="56" t="s">
        <v>433</v>
      </c>
    </row>
    <row r="157" spans="3:7" ht="18.75" customHeight="1">
      <c r="D157" s="56" t="s">
        <v>400</v>
      </c>
      <c r="F157" s="56" t="s">
        <v>399</v>
      </c>
      <c r="G157" s="56" t="s">
        <v>434</v>
      </c>
    </row>
    <row r="158" spans="3:7" ht="18.75" customHeight="1">
      <c r="D158" s="56" t="s">
        <v>402</v>
      </c>
      <c r="F158" s="56" t="s">
        <v>399</v>
      </c>
      <c r="G158" s="56" t="s">
        <v>435</v>
      </c>
    </row>
    <row r="159" spans="3:7" ht="18.75" customHeight="1">
      <c r="D159" s="56" t="s">
        <v>406</v>
      </c>
      <c r="F159" s="56" t="s">
        <v>399</v>
      </c>
      <c r="G159" s="56" t="s">
        <v>436</v>
      </c>
    </row>
    <row r="160" spans="3:7" ht="18.75" customHeight="1">
      <c r="D160" s="56" t="s">
        <v>408</v>
      </c>
      <c r="F160" s="56" t="s">
        <v>399</v>
      </c>
      <c r="G160" s="56" t="s">
        <v>437</v>
      </c>
    </row>
    <row r="161" spans="1:7" ht="18.75" customHeight="1"/>
    <row r="162" spans="1:7" ht="18.75" customHeight="1">
      <c r="C162" s="56" t="s">
        <v>465</v>
      </c>
      <c r="D162" s="56" t="s">
        <v>427</v>
      </c>
    </row>
    <row r="163" spans="1:7" ht="18.75" customHeight="1">
      <c r="D163" s="56" t="s">
        <v>416</v>
      </c>
      <c r="F163" s="56" t="s">
        <v>399</v>
      </c>
      <c r="G163" s="56" t="s">
        <v>428</v>
      </c>
    </row>
    <row r="164" spans="1:7" ht="18.75" customHeight="1">
      <c r="D164" s="56" t="s">
        <v>421</v>
      </c>
      <c r="F164" s="56" t="s">
        <v>399</v>
      </c>
      <c r="G164" s="56" t="s">
        <v>430</v>
      </c>
    </row>
    <row r="165" spans="1:7" ht="18.75" customHeight="1"/>
    <row r="166" spans="1:7" ht="18.75" customHeight="1"/>
    <row r="167" spans="1:7" ht="18.75" customHeight="1"/>
    <row r="168" spans="1:7" ht="18.75" customHeight="1">
      <c r="A168" s="59" t="s">
        <v>376</v>
      </c>
      <c r="B168" s="59" t="s">
        <v>565</v>
      </c>
    </row>
    <row r="169" spans="1:7" ht="18.75" customHeight="1"/>
    <row r="170" spans="1:7" ht="18.75" customHeight="1">
      <c r="B170" s="56" t="s">
        <v>386</v>
      </c>
      <c r="C170" s="56" t="s">
        <v>566</v>
      </c>
    </row>
    <row r="171" spans="1:7" ht="18.75" customHeight="1">
      <c r="C171" s="56" t="s">
        <v>560</v>
      </c>
    </row>
    <row r="172" spans="1:7" ht="18.75" customHeight="1"/>
    <row r="173" spans="1:7" ht="18.75" customHeight="1"/>
    <row r="174" spans="1:7" ht="18.75" customHeight="1"/>
    <row r="175" spans="1:7" ht="18.75" customHeight="1"/>
    <row r="176" spans="1:7"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7.25" customHeight="1"/>
    <row r="302" ht="17.25" customHeight="1"/>
    <row r="303" ht="17.25" customHeight="1"/>
    <row r="304" ht="17.25" customHeight="1"/>
    <row r="305" ht="17.25" customHeight="1"/>
    <row r="306" ht="17.25" customHeight="1"/>
    <row r="307" ht="17.25" customHeight="1"/>
    <row r="308" ht="17.25" customHeight="1"/>
    <row r="309" ht="17.25" customHeight="1"/>
    <row r="310" ht="17.25" customHeight="1"/>
    <row r="311" ht="17.25" customHeight="1"/>
    <row r="312" ht="17.25" customHeight="1"/>
    <row r="313" ht="17.25" customHeight="1"/>
    <row r="314" ht="17.25" customHeight="1"/>
    <row r="315" ht="17.25" customHeight="1"/>
    <row r="316" ht="17.25" customHeight="1"/>
    <row r="317" ht="17.25" customHeight="1"/>
    <row r="318" ht="17.25" customHeight="1"/>
    <row r="319" ht="17.25" customHeight="1"/>
    <row r="320" ht="17.25" customHeight="1"/>
    <row r="321" ht="17.25" customHeight="1"/>
    <row r="322" ht="17.25" customHeight="1"/>
    <row r="323" ht="17.25" customHeight="1"/>
    <row r="324" ht="17.25" customHeight="1"/>
    <row r="325" ht="17.25" customHeight="1"/>
    <row r="326" ht="17.25" customHeight="1"/>
    <row r="327" ht="17.25" customHeight="1"/>
    <row r="328" ht="17.25" customHeight="1"/>
    <row r="329" ht="17.25" customHeight="1"/>
    <row r="330" ht="17.25" customHeight="1"/>
    <row r="331" ht="17.25" customHeight="1"/>
    <row r="332" ht="17.25" customHeight="1"/>
    <row r="333" ht="17.25" customHeight="1"/>
    <row r="334" ht="17.25" customHeight="1"/>
    <row r="335" ht="17.25" customHeight="1"/>
    <row r="336"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17.25" customHeight="1"/>
    <row r="366" ht="17.25" customHeight="1"/>
    <row r="367" ht="17.25" customHeight="1"/>
    <row r="368" ht="17.25" customHeight="1"/>
    <row r="369" ht="17.25" customHeight="1"/>
    <row r="370" ht="17.25" customHeight="1"/>
    <row r="371" ht="17.25" customHeight="1"/>
    <row r="372" ht="17.25" customHeight="1"/>
    <row r="373" ht="17.25" customHeight="1"/>
    <row r="374" ht="17.25" customHeight="1"/>
    <row r="375" ht="17.25" customHeight="1"/>
    <row r="376" ht="17.25" customHeight="1"/>
    <row r="377" ht="17.25" customHeight="1"/>
    <row r="378" ht="17.25" customHeight="1"/>
    <row r="379" ht="17.25" customHeight="1"/>
    <row r="380" ht="17.25" customHeight="1"/>
    <row r="381" ht="17.25" customHeight="1"/>
    <row r="382" ht="17.25" customHeight="1"/>
    <row r="383" ht="17.25" customHeight="1"/>
    <row r="384" ht="17.25" customHeight="1"/>
    <row r="385" ht="17.25" customHeight="1"/>
    <row r="386" ht="17.25" customHeight="1"/>
    <row r="387" ht="17.25" customHeight="1"/>
    <row r="388" ht="17.25" customHeight="1"/>
    <row r="389" ht="17.25" customHeight="1"/>
    <row r="390" ht="17.25" customHeight="1"/>
    <row r="391" ht="17.25" customHeight="1"/>
    <row r="392" ht="17.25" customHeight="1"/>
    <row r="393" ht="17.25" customHeight="1"/>
    <row r="394" ht="17.25" customHeight="1"/>
    <row r="395" ht="17.25" customHeight="1"/>
    <row r="396" ht="17.25" customHeight="1"/>
    <row r="397" ht="17.25" customHeight="1"/>
    <row r="398" ht="17.25" customHeight="1"/>
    <row r="399" ht="17.25" customHeight="1"/>
    <row r="400" ht="17.25" customHeight="1"/>
    <row r="401" ht="17.25" customHeight="1"/>
    <row r="402" ht="17.25" customHeight="1"/>
    <row r="403" ht="17.25" customHeight="1"/>
    <row r="404" ht="17.25" customHeight="1"/>
    <row r="405" ht="17.25" customHeight="1"/>
    <row r="406" ht="17.25" customHeight="1"/>
    <row r="407" ht="17.25" customHeight="1"/>
    <row r="408" ht="17.25" customHeight="1"/>
    <row r="409" ht="17.25" customHeight="1"/>
    <row r="410" ht="17.25" customHeight="1"/>
    <row r="411" ht="17.25" customHeight="1"/>
    <row r="412" ht="17.25" customHeight="1"/>
    <row r="413" ht="17.25" customHeight="1"/>
    <row r="414" ht="17.25" customHeight="1"/>
    <row r="415" ht="17.25" customHeight="1"/>
    <row r="416" ht="17.25" customHeight="1"/>
    <row r="417" ht="17.25" customHeight="1"/>
    <row r="418" ht="17.25" customHeight="1"/>
    <row r="419" ht="17.25" customHeight="1"/>
    <row r="420" ht="17.25" customHeight="1"/>
    <row r="421" ht="17.25" customHeight="1"/>
    <row r="422" ht="17.25" customHeight="1"/>
    <row r="423" ht="17.25" customHeight="1"/>
    <row r="424" ht="17.25" customHeight="1"/>
    <row r="425" ht="17.25" customHeight="1"/>
    <row r="426" ht="17.25" customHeight="1"/>
    <row r="427" ht="17.25" customHeight="1"/>
    <row r="428" ht="17.25" customHeight="1"/>
    <row r="429" ht="17.25" customHeight="1"/>
    <row r="430" ht="17.25" customHeight="1"/>
    <row r="431" ht="17.25" customHeight="1"/>
    <row r="432" ht="17.25" customHeight="1"/>
    <row r="433" ht="17.25" customHeight="1"/>
    <row r="434" ht="17.25" customHeight="1"/>
    <row r="435" ht="17.25" customHeight="1"/>
    <row r="436" ht="17.25" customHeight="1"/>
    <row r="437" ht="17.25" customHeight="1"/>
    <row r="438" ht="17.25" customHeight="1"/>
    <row r="439" ht="17.25" customHeight="1"/>
    <row r="440" ht="17.25" customHeight="1"/>
    <row r="441" ht="17.25" customHeight="1"/>
    <row r="442" ht="17.25" customHeight="1"/>
    <row r="443" ht="17.25" customHeight="1"/>
    <row r="444" ht="17.25" customHeight="1"/>
    <row r="445" ht="17.25" customHeight="1"/>
    <row r="446" ht="17.25" customHeight="1"/>
    <row r="447" ht="17.25" customHeight="1"/>
    <row r="448" ht="17.25" customHeight="1"/>
    <row r="449" ht="17.25" customHeight="1"/>
    <row r="450" ht="17.25" customHeight="1"/>
    <row r="451" ht="17.25" customHeight="1"/>
    <row r="452" ht="17.25" customHeight="1"/>
    <row r="453" ht="17.25" customHeight="1"/>
    <row r="454" ht="17.25" customHeight="1"/>
    <row r="455" ht="17.25" customHeight="1"/>
    <row r="456" ht="17.25" customHeight="1"/>
    <row r="457" ht="17.25" customHeight="1"/>
    <row r="458" ht="17.25" customHeight="1"/>
    <row r="459" ht="17.25" customHeight="1"/>
    <row r="460" ht="17.25" customHeight="1"/>
    <row r="461" ht="17.25" customHeight="1"/>
    <row r="462" ht="17.25" customHeight="1"/>
    <row r="463" ht="17.25" customHeight="1"/>
    <row r="464" ht="17.25" customHeight="1"/>
    <row r="465" ht="17.25" customHeight="1"/>
    <row r="466" ht="17.25" customHeight="1"/>
    <row r="467" ht="17.25" customHeight="1"/>
    <row r="468" ht="17.25" customHeight="1"/>
    <row r="469" ht="17.25" customHeight="1"/>
    <row r="470" ht="17.25" customHeight="1"/>
    <row r="471" ht="17.25" customHeight="1"/>
    <row r="472" ht="17.25" customHeight="1"/>
    <row r="473" ht="17.25" customHeight="1"/>
    <row r="474" ht="17.25" customHeight="1"/>
    <row r="475" ht="17.25" customHeight="1"/>
    <row r="476" ht="17.25" customHeight="1"/>
    <row r="477" ht="17.25" customHeight="1"/>
    <row r="478" ht="17.25" customHeight="1"/>
    <row r="479" ht="17.25" customHeight="1"/>
    <row r="480" ht="17.25" customHeight="1"/>
    <row r="481" ht="17.25" customHeight="1"/>
    <row r="482" ht="17.25" customHeight="1"/>
    <row r="483" ht="17.25" customHeight="1"/>
    <row r="484" ht="17.25" customHeight="1"/>
    <row r="485" ht="17.25" customHeight="1"/>
  </sheetData>
  <sheetProtection algorithmName="SHA-512" hashValue="Xi5jnEXhnuDRj0sXMFsMeqjmdq0IQucwgEzKETI4qRvw0AGq1ORJOKqU96Hb/Hmj/uazPWaJ4cfZgb1QIPYNnQ==" saltValue="URLsEnBMplaNhlRaLOwY7w==" spinCount="100000" sheet="1" objects="1" scenarios="1"/>
  <mergeCells count="2">
    <mergeCell ref="A1:AC1"/>
    <mergeCell ref="A3:I4"/>
  </mergeCells>
  <phoneticPr fontId="19"/>
  <pageMargins left="0.59055118110236227" right="0.59055118110236227" top="0.59055118110236227" bottom="0.59055118110236227" header="0.31496062992125984" footer="0.31496062992125984"/>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50"/>
  <sheetViews>
    <sheetView workbookViewId="0">
      <selection activeCell="G8" sqref="G8"/>
    </sheetView>
  </sheetViews>
  <sheetFormatPr defaultColWidth="9" defaultRowHeight="13.5"/>
  <cols>
    <col min="1" max="1" width="5.625" style="6" customWidth="1"/>
    <col min="2" max="2" width="11" style="6" customWidth="1"/>
    <col min="3" max="3" width="15" style="6" bestFit="1" customWidth="1"/>
    <col min="4" max="4" width="5.25" style="6" customWidth="1"/>
    <col min="5" max="5" width="19.375" style="6" customWidth="1"/>
    <col min="6" max="6" width="14" style="6" customWidth="1"/>
    <col min="7" max="7" width="5.125" style="6" customWidth="1"/>
    <col min="8" max="8" width="9" style="6"/>
    <col min="9" max="9" width="5.125" style="6" customWidth="1"/>
    <col min="10" max="10" width="6.75" style="6" customWidth="1"/>
    <col min="11" max="12" width="9" style="6"/>
    <col min="13" max="13" width="1.875" style="6" customWidth="1"/>
    <col min="14" max="14" width="10.375" style="6" bestFit="1" customWidth="1"/>
    <col min="15" max="16" width="9" style="6"/>
    <col min="17" max="17" width="10.375" style="6" bestFit="1" customWidth="1"/>
    <col min="18" max="16384" width="9" style="6"/>
  </cols>
  <sheetData>
    <row r="1" spans="1:19">
      <c r="B1" s="14" t="s">
        <v>12</v>
      </c>
      <c r="C1" s="14" t="s">
        <v>14</v>
      </c>
      <c r="D1" s="14" t="s">
        <v>102</v>
      </c>
      <c r="E1" s="14" t="s">
        <v>20</v>
      </c>
      <c r="F1" s="14" t="s">
        <v>103</v>
      </c>
      <c r="G1" s="14" t="s">
        <v>19</v>
      </c>
      <c r="H1" s="14" t="s">
        <v>98</v>
      </c>
      <c r="I1" s="14" t="s">
        <v>215</v>
      </c>
      <c r="J1" s="14" t="s">
        <v>100</v>
      </c>
      <c r="N1" s="47" t="s">
        <v>7</v>
      </c>
      <c r="O1" s="47" t="s">
        <v>241</v>
      </c>
      <c r="P1" s="47" t="s">
        <v>242</v>
      </c>
      <c r="Q1" s="48" t="s">
        <v>8</v>
      </c>
      <c r="R1" s="48" t="s">
        <v>243</v>
      </c>
      <c r="S1" s="48" t="s">
        <v>244</v>
      </c>
    </row>
    <row r="2" spans="1:19">
      <c r="A2" s="6">
        <v>1</v>
      </c>
      <c r="B2" s="6" t="str">
        <f>個人種目入力!AB7</f>
        <v/>
      </c>
      <c r="C2" s="6" t="str">
        <f>個人種目入力!AH7</f>
        <v xml:space="preserve"> </v>
      </c>
      <c r="D2" s="6" t="str">
        <f>個人種目入力!AI7</f>
        <v/>
      </c>
      <c r="E2" s="6" t="str">
        <f>個人種目入力!AJ7</f>
        <v/>
      </c>
      <c r="F2" s="6" t="str">
        <f>個人種目入力!AK7</f>
        <v/>
      </c>
      <c r="G2" s="6" t="str">
        <f>個人種目入力!AL7</f>
        <v/>
      </c>
      <c r="H2" s="6" t="str">
        <f>個人種目入力!AM7</f>
        <v/>
      </c>
      <c r="I2" s="6" t="str">
        <f>個人種目入力!AN7</f>
        <v/>
      </c>
      <c r="J2" s="6" t="str">
        <f>IF(ISBLANK(個人種目入力!AO7),"",個人種目入力!AO7)</f>
        <v/>
      </c>
      <c r="N2" s="47" t="str">
        <f>IF(B2="","",IF(B2&lt;200000000,B2,""))</f>
        <v/>
      </c>
      <c r="O2" s="47" t="str">
        <f t="shared" ref="O2:O33" si="0">IF(N2="","",1/COUNTIF($N$2:$N$150,N2))</f>
        <v/>
      </c>
      <c r="P2" s="49">
        <f>SUM(O2:O150)</f>
        <v>0</v>
      </c>
      <c r="Q2" s="48" t="str">
        <f>IF(B2="","",IF(B2&gt;200000000,B2,""))</f>
        <v/>
      </c>
      <c r="R2" s="48" t="str">
        <f t="shared" ref="R2:R33" si="1">IF(Q2="","",1/COUNTIF($Q$2:$Q$150,Q2))</f>
        <v/>
      </c>
      <c r="S2" s="50">
        <f>SUM(R2:R150)</f>
        <v>0</v>
      </c>
    </row>
    <row r="3" spans="1:19">
      <c r="A3" s="6">
        <v>2</v>
      </c>
      <c r="B3" s="6" t="str">
        <f>個人種目入力!AB8</f>
        <v/>
      </c>
      <c r="C3" s="6" t="str">
        <f>個人種目入力!AH8</f>
        <v xml:space="preserve"> </v>
      </c>
      <c r="D3" s="6" t="str">
        <f>個人種目入力!AI8</f>
        <v/>
      </c>
      <c r="E3" s="6" t="str">
        <f>個人種目入力!AJ8</f>
        <v/>
      </c>
      <c r="F3" s="6" t="str">
        <f>個人種目入力!AK8</f>
        <v/>
      </c>
      <c r="G3" s="6" t="str">
        <f>個人種目入力!AL8</f>
        <v/>
      </c>
      <c r="H3" s="6" t="str">
        <f>個人種目入力!AM8</f>
        <v/>
      </c>
      <c r="I3" s="6" t="str">
        <f>個人種目入力!AN8</f>
        <v/>
      </c>
      <c r="J3" s="6" t="str">
        <f>IF(ISBLANK(個人種目入力!AO8),"",個人種目入力!AO8)</f>
        <v/>
      </c>
      <c r="N3" s="47" t="str">
        <f t="shared" ref="N3:N66" si="2">IF(B3="","",IF(B3&lt;200000000,B3,""))</f>
        <v/>
      </c>
      <c r="O3" s="47" t="str">
        <f t="shared" si="0"/>
        <v/>
      </c>
      <c r="P3" s="47"/>
      <c r="Q3" s="48" t="str">
        <f t="shared" ref="Q3:Q66" si="3">IF(B3="","",IF(B3&gt;200000000,B3,""))</f>
        <v/>
      </c>
      <c r="R3" s="48" t="str">
        <f t="shared" si="1"/>
        <v/>
      </c>
      <c r="S3" s="48"/>
    </row>
    <row r="4" spans="1:19">
      <c r="A4" s="6">
        <v>3</v>
      </c>
      <c r="B4" s="6" t="str">
        <f>個人種目入力!AB9</f>
        <v/>
      </c>
      <c r="C4" s="6" t="str">
        <f>個人種目入力!AH9</f>
        <v xml:space="preserve"> </v>
      </c>
      <c r="D4" s="6" t="str">
        <f>個人種目入力!AI9</f>
        <v/>
      </c>
      <c r="E4" s="6" t="str">
        <f>個人種目入力!AJ9</f>
        <v/>
      </c>
      <c r="F4" s="6" t="str">
        <f>個人種目入力!AK9</f>
        <v/>
      </c>
      <c r="G4" s="6" t="str">
        <f>個人種目入力!AL9</f>
        <v/>
      </c>
      <c r="H4" s="6" t="str">
        <f>個人種目入力!AM9</f>
        <v/>
      </c>
      <c r="I4" s="6" t="str">
        <f>個人種目入力!AN9</f>
        <v/>
      </c>
      <c r="J4" s="6" t="str">
        <f>IF(ISBLANK(個人種目入力!AO9),"",個人種目入力!AO9)</f>
        <v/>
      </c>
      <c r="N4" s="47" t="str">
        <f t="shared" si="2"/>
        <v/>
      </c>
      <c r="O4" s="47" t="str">
        <f t="shared" si="0"/>
        <v/>
      </c>
      <c r="P4" s="47"/>
      <c r="Q4" s="48" t="str">
        <f t="shared" si="3"/>
        <v/>
      </c>
      <c r="R4" s="48" t="str">
        <f t="shared" si="1"/>
        <v/>
      </c>
      <c r="S4" s="48"/>
    </row>
    <row r="5" spans="1:19">
      <c r="A5" s="6">
        <v>4</v>
      </c>
      <c r="B5" s="6" t="str">
        <f>個人種目入力!AB10</f>
        <v/>
      </c>
      <c r="C5" s="6" t="str">
        <f>個人種目入力!AH10</f>
        <v xml:space="preserve"> </v>
      </c>
      <c r="D5" s="6" t="str">
        <f>個人種目入力!AI10</f>
        <v/>
      </c>
      <c r="E5" s="6" t="str">
        <f>個人種目入力!AJ10</f>
        <v/>
      </c>
      <c r="F5" s="6" t="str">
        <f>個人種目入力!AK10</f>
        <v/>
      </c>
      <c r="G5" s="6" t="str">
        <f>個人種目入力!AL10</f>
        <v/>
      </c>
      <c r="H5" s="6" t="str">
        <f>個人種目入力!AM10</f>
        <v/>
      </c>
      <c r="I5" s="6" t="str">
        <f>個人種目入力!AN10</f>
        <v/>
      </c>
      <c r="J5" s="6" t="str">
        <f>IF(ISBLANK(個人種目入力!AO10),"",個人種目入力!AO10)</f>
        <v/>
      </c>
      <c r="N5" s="47" t="str">
        <f t="shared" si="2"/>
        <v/>
      </c>
      <c r="O5" s="47" t="str">
        <f t="shared" si="0"/>
        <v/>
      </c>
      <c r="P5" s="47"/>
      <c r="Q5" s="48" t="str">
        <f t="shared" si="3"/>
        <v/>
      </c>
      <c r="R5" s="48" t="str">
        <f t="shared" si="1"/>
        <v/>
      </c>
      <c r="S5" s="48"/>
    </row>
    <row r="6" spans="1:19">
      <c r="A6" s="6">
        <v>5</v>
      </c>
      <c r="B6" s="6" t="str">
        <f>個人種目入力!AB11</f>
        <v/>
      </c>
      <c r="C6" s="6" t="str">
        <f>個人種目入力!AH11</f>
        <v xml:space="preserve"> </v>
      </c>
      <c r="D6" s="6" t="str">
        <f>個人種目入力!AI11</f>
        <v/>
      </c>
      <c r="E6" s="6" t="str">
        <f>個人種目入力!AJ11</f>
        <v/>
      </c>
      <c r="F6" s="6" t="str">
        <f>個人種目入力!AK11</f>
        <v/>
      </c>
      <c r="G6" s="6" t="str">
        <f>個人種目入力!AL11</f>
        <v/>
      </c>
      <c r="H6" s="6" t="str">
        <f>個人種目入力!AM11</f>
        <v/>
      </c>
      <c r="I6" s="6" t="str">
        <f>個人種目入力!AN11</f>
        <v/>
      </c>
      <c r="J6" s="6" t="str">
        <f>IF(ISBLANK(個人種目入力!AO11),"",個人種目入力!AO11)</f>
        <v/>
      </c>
      <c r="N6" s="47" t="str">
        <f t="shared" si="2"/>
        <v/>
      </c>
      <c r="O6" s="47" t="str">
        <f t="shared" si="0"/>
        <v/>
      </c>
      <c r="P6" s="47"/>
      <c r="Q6" s="48" t="str">
        <f t="shared" si="3"/>
        <v/>
      </c>
      <c r="R6" s="48" t="str">
        <f t="shared" si="1"/>
        <v/>
      </c>
      <c r="S6" s="48"/>
    </row>
    <row r="7" spans="1:19">
      <c r="A7" s="6">
        <v>6</v>
      </c>
      <c r="B7" s="6" t="str">
        <f>個人種目入力!AB12</f>
        <v/>
      </c>
      <c r="C7" s="6" t="str">
        <f>個人種目入力!AH12</f>
        <v xml:space="preserve"> </v>
      </c>
      <c r="D7" s="6" t="str">
        <f>個人種目入力!AI12</f>
        <v/>
      </c>
      <c r="E7" s="6" t="str">
        <f>個人種目入力!AJ12</f>
        <v/>
      </c>
      <c r="F7" s="6" t="str">
        <f>個人種目入力!AK12</f>
        <v/>
      </c>
      <c r="G7" s="6" t="str">
        <f>個人種目入力!AL12</f>
        <v/>
      </c>
      <c r="H7" s="6" t="str">
        <f>個人種目入力!AM12</f>
        <v/>
      </c>
      <c r="I7" s="6" t="str">
        <f>個人種目入力!AN12</f>
        <v/>
      </c>
      <c r="J7" s="6" t="str">
        <f>IF(ISBLANK(個人種目入力!AO12),"",個人種目入力!AO12)</f>
        <v/>
      </c>
      <c r="N7" s="47" t="str">
        <f t="shared" si="2"/>
        <v/>
      </c>
      <c r="O7" s="47" t="str">
        <f t="shared" si="0"/>
        <v/>
      </c>
      <c r="P7" s="47"/>
      <c r="Q7" s="48" t="str">
        <f t="shared" si="3"/>
        <v/>
      </c>
      <c r="R7" s="48" t="str">
        <f t="shared" si="1"/>
        <v/>
      </c>
      <c r="S7" s="48"/>
    </row>
    <row r="8" spans="1:19">
      <c r="A8" s="6">
        <v>7</v>
      </c>
      <c r="B8" s="6" t="str">
        <f>個人種目入力!AB13</f>
        <v/>
      </c>
      <c r="C8" s="6" t="str">
        <f>個人種目入力!AH13</f>
        <v xml:space="preserve"> </v>
      </c>
      <c r="D8" s="6" t="str">
        <f>個人種目入力!AI13</f>
        <v/>
      </c>
      <c r="E8" s="6" t="str">
        <f>個人種目入力!AJ13</f>
        <v/>
      </c>
      <c r="F8" s="6" t="str">
        <f>個人種目入力!AK13</f>
        <v/>
      </c>
      <c r="G8" s="6" t="str">
        <f>個人種目入力!AL13</f>
        <v/>
      </c>
      <c r="H8" s="6" t="str">
        <f>個人種目入力!AM13</f>
        <v/>
      </c>
      <c r="I8" s="6" t="str">
        <f>個人種目入力!AN13</f>
        <v/>
      </c>
      <c r="J8" s="6" t="str">
        <f>IF(ISBLANK(個人種目入力!AO13),"",個人種目入力!AO13)</f>
        <v/>
      </c>
      <c r="N8" s="47" t="str">
        <f t="shared" si="2"/>
        <v/>
      </c>
      <c r="O8" s="47" t="str">
        <f t="shared" si="0"/>
        <v/>
      </c>
      <c r="P8" s="47"/>
      <c r="Q8" s="48" t="str">
        <f t="shared" si="3"/>
        <v/>
      </c>
      <c r="R8" s="48" t="str">
        <f t="shared" si="1"/>
        <v/>
      </c>
      <c r="S8" s="48"/>
    </row>
    <row r="9" spans="1:19">
      <c r="A9" s="6">
        <v>8</v>
      </c>
      <c r="B9" s="6" t="str">
        <f>個人種目入力!AB14</f>
        <v/>
      </c>
      <c r="C9" s="6" t="str">
        <f>個人種目入力!AH14</f>
        <v xml:space="preserve"> </v>
      </c>
      <c r="D9" s="6" t="str">
        <f>個人種目入力!AI14</f>
        <v/>
      </c>
      <c r="E9" s="6" t="str">
        <f>個人種目入力!AJ14</f>
        <v/>
      </c>
      <c r="F9" s="6" t="str">
        <f>個人種目入力!AK14</f>
        <v/>
      </c>
      <c r="G9" s="6" t="str">
        <f>個人種目入力!AL14</f>
        <v/>
      </c>
      <c r="H9" s="6" t="str">
        <f>個人種目入力!AM14</f>
        <v/>
      </c>
      <c r="I9" s="6" t="str">
        <f>個人種目入力!AN14</f>
        <v/>
      </c>
      <c r="J9" s="6" t="str">
        <f>IF(ISBLANK(個人種目入力!AO14),"",個人種目入力!AO14)</f>
        <v/>
      </c>
      <c r="N9" s="47" t="str">
        <f t="shared" si="2"/>
        <v/>
      </c>
      <c r="O9" s="47" t="str">
        <f t="shared" si="0"/>
        <v/>
      </c>
      <c r="P9" s="47"/>
      <c r="Q9" s="48" t="str">
        <f t="shared" si="3"/>
        <v/>
      </c>
      <c r="R9" s="48" t="str">
        <f t="shared" si="1"/>
        <v/>
      </c>
      <c r="S9" s="48"/>
    </row>
    <row r="10" spans="1:19">
      <c r="A10" s="6">
        <v>9</v>
      </c>
      <c r="B10" s="6" t="str">
        <f>個人種目入力!AB15</f>
        <v/>
      </c>
      <c r="C10" s="6" t="str">
        <f>個人種目入力!AH15</f>
        <v xml:space="preserve"> </v>
      </c>
      <c r="D10" s="6" t="str">
        <f>個人種目入力!AI15</f>
        <v/>
      </c>
      <c r="E10" s="6" t="str">
        <f>個人種目入力!AJ15</f>
        <v/>
      </c>
      <c r="F10" s="6" t="str">
        <f>個人種目入力!AK15</f>
        <v/>
      </c>
      <c r="G10" s="6" t="str">
        <f>個人種目入力!AL15</f>
        <v/>
      </c>
      <c r="H10" s="6" t="str">
        <f>個人種目入力!AM15</f>
        <v/>
      </c>
      <c r="I10" s="6" t="str">
        <f>個人種目入力!AN15</f>
        <v/>
      </c>
      <c r="J10" s="6" t="str">
        <f>IF(ISBLANK(個人種目入力!AO15),"",個人種目入力!AO15)</f>
        <v/>
      </c>
      <c r="N10" s="47" t="str">
        <f t="shared" si="2"/>
        <v/>
      </c>
      <c r="O10" s="47" t="str">
        <f t="shared" si="0"/>
        <v/>
      </c>
      <c r="P10" s="47"/>
      <c r="Q10" s="48" t="str">
        <f t="shared" si="3"/>
        <v/>
      </c>
      <c r="R10" s="48" t="str">
        <f t="shared" si="1"/>
        <v/>
      </c>
      <c r="S10" s="48"/>
    </row>
    <row r="11" spans="1:19">
      <c r="A11" s="6">
        <v>10</v>
      </c>
      <c r="B11" s="6" t="str">
        <f>個人種目入力!AB16</f>
        <v/>
      </c>
      <c r="C11" s="6" t="str">
        <f>個人種目入力!AH16</f>
        <v xml:space="preserve"> </v>
      </c>
      <c r="D11" s="6" t="str">
        <f>個人種目入力!AI16</f>
        <v/>
      </c>
      <c r="E11" s="6" t="str">
        <f>個人種目入力!AJ16</f>
        <v/>
      </c>
      <c r="F11" s="6" t="str">
        <f>個人種目入力!AK16</f>
        <v/>
      </c>
      <c r="G11" s="6" t="str">
        <f>個人種目入力!AL16</f>
        <v/>
      </c>
      <c r="H11" s="6" t="str">
        <f>個人種目入力!AM16</f>
        <v/>
      </c>
      <c r="I11" s="6" t="str">
        <f>個人種目入力!AN16</f>
        <v/>
      </c>
      <c r="J11" s="6" t="str">
        <f>IF(ISBLANK(個人種目入力!AO16),"",個人種目入力!AO16)</f>
        <v/>
      </c>
      <c r="N11" s="47" t="str">
        <f t="shared" si="2"/>
        <v/>
      </c>
      <c r="O11" s="47" t="str">
        <f t="shared" si="0"/>
        <v/>
      </c>
      <c r="P11" s="47"/>
      <c r="Q11" s="48" t="str">
        <f t="shared" si="3"/>
        <v/>
      </c>
      <c r="R11" s="48" t="str">
        <f t="shared" si="1"/>
        <v/>
      </c>
      <c r="S11" s="48"/>
    </row>
    <row r="12" spans="1:19">
      <c r="A12" s="6">
        <v>11</v>
      </c>
      <c r="B12" s="6" t="str">
        <f>個人種目入力!AB17</f>
        <v/>
      </c>
      <c r="C12" s="6" t="str">
        <f>個人種目入力!AH17</f>
        <v xml:space="preserve"> </v>
      </c>
      <c r="D12" s="6" t="str">
        <f>個人種目入力!AI17</f>
        <v/>
      </c>
      <c r="E12" s="6" t="str">
        <f>個人種目入力!AJ17</f>
        <v/>
      </c>
      <c r="F12" s="6" t="str">
        <f>個人種目入力!AK17</f>
        <v/>
      </c>
      <c r="G12" s="6" t="str">
        <f>個人種目入力!AL17</f>
        <v/>
      </c>
      <c r="H12" s="6" t="str">
        <f>個人種目入力!AM17</f>
        <v/>
      </c>
      <c r="I12" s="6" t="str">
        <f>個人種目入力!AN17</f>
        <v/>
      </c>
      <c r="J12" s="6" t="str">
        <f>IF(ISBLANK(個人種目入力!AO17),"",個人種目入力!AO17)</f>
        <v/>
      </c>
      <c r="N12" s="47" t="str">
        <f t="shared" si="2"/>
        <v/>
      </c>
      <c r="O12" s="47" t="str">
        <f t="shared" si="0"/>
        <v/>
      </c>
      <c r="P12" s="47"/>
      <c r="Q12" s="48" t="str">
        <f t="shared" si="3"/>
        <v/>
      </c>
      <c r="R12" s="48" t="str">
        <f t="shared" si="1"/>
        <v/>
      </c>
      <c r="S12" s="48"/>
    </row>
    <row r="13" spans="1:19">
      <c r="A13" s="6">
        <v>12</v>
      </c>
      <c r="B13" s="6" t="str">
        <f>個人種目入力!AB18</f>
        <v/>
      </c>
      <c r="C13" s="6" t="str">
        <f>個人種目入力!AH18</f>
        <v xml:space="preserve"> </v>
      </c>
      <c r="D13" s="6" t="str">
        <f>個人種目入力!AI18</f>
        <v/>
      </c>
      <c r="E13" s="6" t="str">
        <f>個人種目入力!AJ18</f>
        <v/>
      </c>
      <c r="F13" s="6" t="str">
        <f>個人種目入力!AK18</f>
        <v/>
      </c>
      <c r="G13" s="6" t="str">
        <f>個人種目入力!AL18</f>
        <v/>
      </c>
      <c r="H13" s="6" t="str">
        <f>個人種目入力!AM18</f>
        <v/>
      </c>
      <c r="I13" s="6" t="str">
        <f>個人種目入力!AN18</f>
        <v/>
      </c>
      <c r="J13" s="6" t="str">
        <f>IF(ISBLANK(個人種目入力!AO18),"",個人種目入力!AO18)</f>
        <v/>
      </c>
      <c r="N13" s="47" t="str">
        <f t="shared" si="2"/>
        <v/>
      </c>
      <c r="O13" s="47" t="str">
        <f t="shared" si="0"/>
        <v/>
      </c>
      <c r="P13" s="47"/>
      <c r="Q13" s="48" t="str">
        <f t="shared" si="3"/>
        <v/>
      </c>
      <c r="R13" s="48" t="str">
        <f t="shared" si="1"/>
        <v/>
      </c>
      <c r="S13" s="48"/>
    </row>
    <row r="14" spans="1:19">
      <c r="A14" s="6">
        <v>13</v>
      </c>
      <c r="B14" s="6" t="str">
        <f>個人種目入力!AB19</f>
        <v/>
      </c>
      <c r="C14" s="6" t="str">
        <f>個人種目入力!AH19</f>
        <v xml:space="preserve"> </v>
      </c>
      <c r="D14" s="6" t="str">
        <f>個人種目入力!AI19</f>
        <v/>
      </c>
      <c r="E14" s="6" t="str">
        <f>個人種目入力!AJ19</f>
        <v/>
      </c>
      <c r="F14" s="6" t="str">
        <f>個人種目入力!AK19</f>
        <v/>
      </c>
      <c r="G14" s="6" t="str">
        <f>個人種目入力!AL19</f>
        <v/>
      </c>
      <c r="H14" s="6" t="str">
        <f>個人種目入力!AM19</f>
        <v/>
      </c>
      <c r="I14" s="6" t="str">
        <f>個人種目入力!AN19</f>
        <v/>
      </c>
      <c r="J14" s="6" t="str">
        <f>IF(ISBLANK(個人種目入力!AO19),"",個人種目入力!AO19)</f>
        <v/>
      </c>
      <c r="N14" s="47" t="str">
        <f t="shared" si="2"/>
        <v/>
      </c>
      <c r="O14" s="47" t="str">
        <f t="shared" si="0"/>
        <v/>
      </c>
      <c r="P14" s="47"/>
      <c r="Q14" s="48" t="str">
        <f t="shared" si="3"/>
        <v/>
      </c>
      <c r="R14" s="48" t="str">
        <f t="shared" si="1"/>
        <v/>
      </c>
      <c r="S14" s="48"/>
    </row>
    <row r="15" spans="1:19">
      <c r="A15" s="6">
        <v>14</v>
      </c>
      <c r="B15" s="6" t="str">
        <f>個人種目入力!AB20</f>
        <v/>
      </c>
      <c r="C15" s="6" t="str">
        <f>個人種目入力!AH20</f>
        <v xml:space="preserve"> </v>
      </c>
      <c r="D15" s="6" t="str">
        <f>個人種目入力!AI20</f>
        <v/>
      </c>
      <c r="E15" s="6" t="str">
        <f>個人種目入力!AJ20</f>
        <v/>
      </c>
      <c r="F15" s="6" t="str">
        <f>個人種目入力!AK20</f>
        <v/>
      </c>
      <c r="G15" s="6" t="str">
        <f>個人種目入力!AL20</f>
        <v/>
      </c>
      <c r="H15" s="6" t="str">
        <f>個人種目入力!AM20</f>
        <v/>
      </c>
      <c r="I15" s="6" t="str">
        <f>個人種目入力!AN20</f>
        <v/>
      </c>
      <c r="J15" s="6" t="str">
        <f>IF(ISBLANK(個人種目入力!AO20),"",個人種目入力!AO20)</f>
        <v/>
      </c>
      <c r="N15" s="47" t="str">
        <f t="shared" si="2"/>
        <v/>
      </c>
      <c r="O15" s="47" t="str">
        <f t="shared" si="0"/>
        <v/>
      </c>
      <c r="P15" s="47"/>
      <c r="Q15" s="48" t="str">
        <f t="shared" si="3"/>
        <v/>
      </c>
      <c r="R15" s="48" t="str">
        <f t="shared" si="1"/>
        <v/>
      </c>
      <c r="S15" s="48"/>
    </row>
    <row r="16" spans="1:19">
      <c r="A16" s="6">
        <v>15</v>
      </c>
      <c r="B16" s="6" t="str">
        <f>個人種目入力!AB21</f>
        <v/>
      </c>
      <c r="C16" s="6" t="str">
        <f>個人種目入力!AH21</f>
        <v xml:space="preserve"> </v>
      </c>
      <c r="D16" s="6" t="str">
        <f>個人種目入力!AI21</f>
        <v/>
      </c>
      <c r="E16" s="6" t="str">
        <f>個人種目入力!AJ21</f>
        <v/>
      </c>
      <c r="F16" s="6" t="str">
        <f>個人種目入力!AK21</f>
        <v/>
      </c>
      <c r="G16" s="6" t="str">
        <f>個人種目入力!AL21</f>
        <v/>
      </c>
      <c r="H16" s="6" t="str">
        <f>個人種目入力!AM21</f>
        <v/>
      </c>
      <c r="I16" s="6" t="str">
        <f>個人種目入力!AN21</f>
        <v/>
      </c>
      <c r="J16" s="6" t="str">
        <f>IF(ISBLANK(個人種目入力!AO21),"",個人種目入力!AO21)</f>
        <v/>
      </c>
      <c r="N16" s="47" t="str">
        <f t="shared" si="2"/>
        <v/>
      </c>
      <c r="O16" s="47" t="str">
        <f t="shared" si="0"/>
        <v/>
      </c>
      <c r="P16" s="47"/>
      <c r="Q16" s="48" t="str">
        <f t="shared" si="3"/>
        <v/>
      </c>
      <c r="R16" s="48" t="str">
        <f t="shared" si="1"/>
        <v/>
      </c>
      <c r="S16" s="48"/>
    </row>
    <row r="17" spans="1:19">
      <c r="A17" s="6">
        <v>16</v>
      </c>
      <c r="B17" s="6" t="str">
        <f>個人種目入力!AB22</f>
        <v/>
      </c>
      <c r="C17" s="6" t="str">
        <f>個人種目入力!AH22</f>
        <v xml:space="preserve"> </v>
      </c>
      <c r="D17" s="6" t="str">
        <f>個人種目入力!AI22</f>
        <v/>
      </c>
      <c r="E17" s="6" t="str">
        <f>個人種目入力!AJ22</f>
        <v/>
      </c>
      <c r="F17" s="6" t="str">
        <f>個人種目入力!AK22</f>
        <v/>
      </c>
      <c r="G17" s="6" t="str">
        <f>個人種目入力!AL22</f>
        <v/>
      </c>
      <c r="H17" s="6" t="str">
        <f>個人種目入力!AM22</f>
        <v/>
      </c>
      <c r="I17" s="6" t="str">
        <f>個人種目入力!AN22</f>
        <v/>
      </c>
      <c r="J17" s="6" t="str">
        <f>IF(ISBLANK(個人種目入力!AO22),"",個人種目入力!AO22)</f>
        <v/>
      </c>
      <c r="N17" s="47" t="str">
        <f t="shared" si="2"/>
        <v/>
      </c>
      <c r="O17" s="47" t="str">
        <f t="shared" si="0"/>
        <v/>
      </c>
      <c r="P17" s="47"/>
      <c r="Q17" s="48" t="str">
        <f t="shared" si="3"/>
        <v/>
      </c>
      <c r="R17" s="48" t="str">
        <f t="shared" si="1"/>
        <v/>
      </c>
      <c r="S17" s="48"/>
    </row>
    <row r="18" spans="1:19">
      <c r="A18" s="6">
        <v>17</v>
      </c>
      <c r="B18" s="6" t="str">
        <f>個人種目入力!AB23</f>
        <v/>
      </c>
      <c r="C18" s="6" t="str">
        <f>個人種目入力!AH23</f>
        <v xml:space="preserve"> </v>
      </c>
      <c r="D18" s="6" t="str">
        <f>個人種目入力!AI23</f>
        <v/>
      </c>
      <c r="E18" s="6" t="str">
        <f>個人種目入力!AJ23</f>
        <v/>
      </c>
      <c r="F18" s="6" t="str">
        <f>個人種目入力!AK23</f>
        <v/>
      </c>
      <c r="G18" s="6" t="str">
        <f>個人種目入力!AL23</f>
        <v/>
      </c>
      <c r="H18" s="6" t="str">
        <f>個人種目入力!AM23</f>
        <v/>
      </c>
      <c r="I18" s="6" t="str">
        <f>個人種目入力!AN23</f>
        <v/>
      </c>
      <c r="J18" s="6" t="str">
        <f>IF(ISBLANK(個人種目入力!AO23),"",個人種目入力!AO23)</f>
        <v/>
      </c>
      <c r="N18" s="47" t="str">
        <f t="shared" si="2"/>
        <v/>
      </c>
      <c r="O18" s="47" t="str">
        <f t="shared" si="0"/>
        <v/>
      </c>
      <c r="P18" s="47"/>
      <c r="Q18" s="48" t="str">
        <f t="shared" si="3"/>
        <v/>
      </c>
      <c r="R18" s="48" t="str">
        <f t="shared" si="1"/>
        <v/>
      </c>
      <c r="S18" s="48"/>
    </row>
    <row r="19" spans="1:19">
      <c r="A19" s="6">
        <v>18</v>
      </c>
      <c r="B19" s="6" t="str">
        <f>個人種目入力!AB24</f>
        <v/>
      </c>
      <c r="C19" s="6" t="str">
        <f>個人種目入力!AH24</f>
        <v xml:space="preserve"> </v>
      </c>
      <c r="D19" s="6" t="str">
        <f>個人種目入力!AI24</f>
        <v/>
      </c>
      <c r="E19" s="6" t="str">
        <f>個人種目入力!AJ24</f>
        <v/>
      </c>
      <c r="F19" s="6" t="str">
        <f>個人種目入力!AK24</f>
        <v/>
      </c>
      <c r="G19" s="6" t="str">
        <f>個人種目入力!AL24</f>
        <v/>
      </c>
      <c r="H19" s="6" t="str">
        <f>個人種目入力!AM24</f>
        <v/>
      </c>
      <c r="I19" s="6" t="str">
        <f>個人種目入力!AN24</f>
        <v/>
      </c>
      <c r="J19" s="6" t="str">
        <f>IF(ISBLANK(個人種目入力!AO24),"",個人種目入力!AO24)</f>
        <v/>
      </c>
      <c r="N19" s="47" t="str">
        <f t="shared" si="2"/>
        <v/>
      </c>
      <c r="O19" s="47" t="str">
        <f t="shared" si="0"/>
        <v/>
      </c>
      <c r="P19" s="47"/>
      <c r="Q19" s="48" t="str">
        <f t="shared" si="3"/>
        <v/>
      </c>
      <c r="R19" s="48" t="str">
        <f t="shared" si="1"/>
        <v/>
      </c>
      <c r="S19" s="48"/>
    </row>
    <row r="20" spans="1:19">
      <c r="A20" s="6">
        <v>19</v>
      </c>
      <c r="B20" s="6" t="str">
        <f>個人種目入力!AB25</f>
        <v/>
      </c>
      <c r="C20" s="6" t="str">
        <f>個人種目入力!AH25</f>
        <v xml:space="preserve"> </v>
      </c>
      <c r="D20" s="6" t="str">
        <f>個人種目入力!AI25</f>
        <v/>
      </c>
      <c r="E20" s="6" t="str">
        <f>個人種目入力!AJ25</f>
        <v/>
      </c>
      <c r="F20" s="6" t="str">
        <f>個人種目入力!AK25</f>
        <v/>
      </c>
      <c r="G20" s="6" t="str">
        <f>個人種目入力!AL25</f>
        <v/>
      </c>
      <c r="H20" s="6" t="str">
        <f>個人種目入力!AM25</f>
        <v/>
      </c>
      <c r="I20" s="6" t="str">
        <f>個人種目入力!AN25</f>
        <v/>
      </c>
      <c r="J20" s="6" t="str">
        <f>IF(ISBLANK(個人種目入力!AO25),"",個人種目入力!AO25)</f>
        <v/>
      </c>
      <c r="N20" s="47" t="str">
        <f t="shared" si="2"/>
        <v/>
      </c>
      <c r="O20" s="47" t="str">
        <f t="shared" si="0"/>
        <v/>
      </c>
      <c r="P20" s="47"/>
      <c r="Q20" s="48" t="str">
        <f t="shared" si="3"/>
        <v/>
      </c>
      <c r="R20" s="48" t="str">
        <f t="shared" si="1"/>
        <v/>
      </c>
      <c r="S20" s="48"/>
    </row>
    <row r="21" spans="1:19">
      <c r="A21" s="6">
        <v>20</v>
      </c>
      <c r="B21" s="6" t="str">
        <f>個人種目入力!AB26</f>
        <v/>
      </c>
      <c r="C21" s="6" t="str">
        <f>個人種目入力!AH26</f>
        <v xml:space="preserve"> </v>
      </c>
      <c r="D21" s="6" t="str">
        <f>個人種目入力!AI26</f>
        <v/>
      </c>
      <c r="E21" s="6" t="str">
        <f>個人種目入力!AJ26</f>
        <v/>
      </c>
      <c r="F21" s="6" t="str">
        <f>個人種目入力!AK26</f>
        <v/>
      </c>
      <c r="G21" s="6" t="str">
        <f>個人種目入力!AL26</f>
        <v/>
      </c>
      <c r="H21" s="6" t="str">
        <f>個人種目入力!AM26</f>
        <v/>
      </c>
      <c r="I21" s="6" t="str">
        <f>個人種目入力!AN26</f>
        <v/>
      </c>
      <c r="J21" s="6" t="str">
        <f>IF(ISBLANK(個人種目入力!AO26),"",個人種目入力!AO26)</f>
        <v/>
      </c>
      <c r="N21" s="47" t="str">
        <f t="shared" si="2"/>
        <v/>
      </c>
      <c r="O21" s="47" t="str">
        <f t="shared" si="0"/>
        <v/>
      </c>
      <c r="P21" s="47"/>
      <c r="Q21" s="48" t="str">
        <f t="shared" si="3"/>
        <v/>
      </c>
      <c r="R21" s="48" t="str">
        <f t="shared" si="1"/>
        <v/>
      </c>
      <c r="S21" s="48"/>
    </row>
    <row r="22" spans="1:19">
      <c r="A22" s="6">
        <v>21</v>
      </c>
      <c r="B22" s="6" t="str">
        <f>個人種目入力!AB27</f>
        <v/>
      </c>
      <c r="C22" s="6" t="str">
        <f>個人種目入力!AH27</f>
        <v xml:space="preserve"> </v>
      </c>
      <c r="D22" s="6" t="str">
        <f>個人種目入力!AI27</f>
        <v/>
      </c>
      <c r="E22" s="6" t="str">
        <f>個人種目入力!AJ27</f>
        <v/>
      </c>
      <c r="F22" s="6" t="str">
        <f>個人種目入力!AK27</f>
        <v/>
      </c>
      <c r="G22" s="6" t="str">
        <f>個人種目入力!AL27</f>
        <v/>
      </c>
      <c r="H22" s="6" t="str">
        <f>個人種目入力!AM27</f>
        <v/>
      </c>
      <c r="I22" s="6" t="str">
        <f>個人種目入力!AN27</f>
        <v/>
      </c>
      <c r="J22" s="6" t="str">
        <f>IF(ISBLANK(個人種目入力!AO27),"",個人種目入力!AO27)</f>
        <v/>
      </c>
      <c r="N22" s="47" t="str">
        <f t="shared" si="2"/>
        <v/>
      </c>
      <c r="O22" s="47" t="str">
        <f t="shared" si="0"/>
        <v/>
      </c>
      <c r="P22" s="47"/>
      <c r="Q22" s="48" t="str">
        <f t="shared" si="3"/>
        <v/>
      </c>
      <c r="R22" s="48" t="str">
        <f t="shared" si="1"/>
        <v/>
      </c>
      <c r="S22" s="48"/>
    </row>
    <row r="23" spans="1:19">
      <c r="A23" s="6">
        <v>22</v>
      </c>
      <c r="B23" s="6" t="str">
        <f>個人種目入力!AB28</f>
        <v/>
      </c>
      <c r="C23" s="6" t="str">
        <f>個人種目入力!AH28</f>
        <v xml:space="preserve"> </v>
      </c>
      <c r="D23" s="6" t="str">
        <f>個人種目入力!AI28</f>
        <v/>
      </c>
      <c r="E23" s="6" t="str">
        <f>個人種目入力!AJ28</f>
        <v/>
      </c>
      <c r="F23" s="6" t="str">
        <f>個人種目入力!AK28</f>
        <v/>
      </c>
      <c r="G23" s="6" t="str">
        <f>個人種目入力!AL28</f>
        <v/>
      </c>
      <c r="H23" s="6" t="str">
        <f>個人種目入力!AM28</f>
        <v/>
      </c>
      <c r="I23" s="6" t="str">
        <f>個人種目入力!AN28</f>
        <v/>
      </c>
      <c r="J23" s="6" t="str">
        <f>IF(ISBLANK(個人種目入力!AO28),"",個人種目入力!AO28)</f>
        <v/>
      </c>
      <c r="N23" s="47" t="str">
        <f t="shared" si="2"/>
        <v/>
      </c>
      <c r="O23" s="47" t="str">
        <f t="shared" si="0"/>
        <v/>
      </c>
      <c r="P23" s="47"/>
      <c r="Q23" s="48" t="str">
        <f t="shared" si="3"/>
        <v/>
      </c>
      <c r="R23" s="48" t="str">
        <f t="shared" si="1"/>
        <v/>
      </c>
      <c r="S23" s="48"/>
    </row>
    <row r="24" spans="1:19">
      <c r="A24" s="6">
        <v>23</v>
      </c>
      <c r="B24" s="6" t="str">
        <f>個人種目入力!AB29</f>
        <v/>
      </c>
      <c r="C24" s="6" t="str">
        <f>個人種目入力!AH29</f>
        <v xml:space="preserve"> </v>
      </c>
      <c r="D24" s="6" t="str">
        <f>個人種目入力!AI29</f>
        <v/>
      </c>
      <c r="E24" s="6" t="str">
        <f>個人種目入力!AJ29</f>
        <v/>
      </c>
      <c r="F24" s="6" t="str">
        <f>個人種目入力!AK29</f>
        <v/>
      </c>
      <c r="G24" s="6" t="str">
        <f>個人種目入力!AL29</f>
        <v/>
      </c>
      <c r="H24" s="6" t="str">
        <f>個人種目入力!AM29</f>
        <v/>
      </c>
      <c r="I24" s="6" t="str">
        <f>個人種目入力!AN29</f>
        <v/>
      </c>
      <c r="J24" s="6" t="str">
        <f>IF(ISBLANK(個人種目入力!AO29),"",個人種目入力!AO29)</f>
        <v/>
      </c>
      <c r="N24" s="47" t="str">
        <f t="shared" si="2"/>
        <v/>
      </c>
      <c r="O24" s="47" t="str">
        <f t="shared" si="0"/>
        <v/>
      </c>
      <c r="P24" s="47"/>
      <c r="Q24" s="48" t="str">
        <f t="shared" si="3"/>
        <v/>
      </c>
      <c r="R24" s="48" t="str">
        <f t="shared" si="1"/>
        <v/>
      </c>
      <c r="S24" s="48"/>
    </row>
    <row r="25" spans="1:19">
      <c r="A25" s="6">
        <v>24</v>
      </c>
      <c r="B25" s="6" t="str">
        <f>個人種目入力!AB30</f>
        <v/>
      </c>
      <c r="C25" s="6" t="str">
        <f>個人種目入力!AH30</f>
        <v xml:space="preserve"> </v>
      </c>
      <c r="D25" s="6" t="str">
        <f>個人種目入力!AI30</f>
        <v/>
      </c>
      <c r="E25" s="6" t="str">
        <f>個人種目入力!AJ30</f>
        <v/>
      </c>
      <c r="F25" s="6" t="str">
        <f>個人種目入力!AK30</f>
        <v/>
      </c>
      <c r="G25" s="6" t="str">
        <f>個人種目入力!AL30</f>
        <v/>
      </c>
      <c r="H25" s="6" t="str">
        <f>個人種目入力!AM30</f>
        <v/>
      </c>
      <c r="I25" s="6" t="str">
        <f>個人種目入力!AN30</f>
        <v/>
      </c>
      <c r="J25" s="6" t="str">
        <f>IF(ISBLANK(個人種目入力!AO30),"",個人種目入力!AO30)</f>
        <v/>
      </c>
      <c r="N25" s="47" t="str">
        <f t="shared" si="2"/>
        <v/>
      </c>
      <c r="O25" s="47" t="str">
        <f t="shared" si="0"/>
        <v/>
      </c>
      <c r="P25" s="47"/>
      <c r="Q25" s="48" t="str">
        <f t="shared" si="3"/>
        <v/>
      </c>
      <c r="R25" s="48" t="str">
        <f t="shared" si="1"/>
        <v/>
      </c>
      <c r="S25" s="48"/>
    </row>
    <row r="26" spans="1:19">
      <c r="A26" s="6">
        <v>25</v>
      </c>
      <c r="B26" s="6" t="str">
        <f>個人種目入力!AB31</f>
        <v/>
      </c>
      <c r="C26" s="6" t="str">
        <f>個人種目入力!AH31</f>
        <v xml:space="preserve"> </v>
      </c>
      <c r="D26" s="6" t="str">
        <f>個人種目入力!AI31</f>
        <v/>
      </c>
      <c r="E26" s="6" t="str">
        <f>個人種目入力!AJ31</f>
        <v/>
      </c>
      <c r="F26" s="6" t="str">
        <f>個人種目入力!AK31</f>
        <v/>
      </c>
      <c r="G26" s="6" t="str">
        <f>個人種目入力!AL31</f>
        <v/>
      </c>
      <c r="H26" s="6" t="str">
        <f>個人種目入力!AM31</f>
        <v/>
      </c>
      <c r="I26" s="6" t="str">
        <f>個人種目入力!AN31</f>
        <v/>
      </c>
      <c r="J26" s="6" t="str">
        <f>IF(ISBLANK(個人種目入力!AO31),"",個人種目入力!AO31)</f>
        <v/>
      </c>
      <c r="N26" s="47" t="str">
        <f t="shared" si="2"/>
        <v/>
      </c>
      <c r="O26" s="47" t="str">
        <f t="shared" si="0"/>
        <v/>
      </c>
      <c r="P26" s="47"/>
      <c r="Q26" s="48" t="str">
        <f t="shared" si="3"/>
        <v/>
      </c>
      <c r="R26" s="48" t="str">
        <f t="shared" si="1"/>
        <v/>
      </c>
      <c r="S26" s="48"/>
    </row>
    <row r="27" spans="1:19">
      <c r="A27" s="6">
        <v>26</v>
      </c>
      <c r="B27" s="6" t="str">
        <f>個人種目入力!AB32</f>
        <v/>
      </c>
      <c r="C27" s="6" t="str">
        <f>個人種目入力!AH32</f>
        <v xml:space="preserve"> </v>
      </c>
      <c r="D27" s="6" t="str">
        <f>個人種目入力!AI32</f>
        <v/>
      </c>
      <c r="E27" s="6" t="str">
        <f>個人種目入力!AJ32</f>
        <v/>
      </c>
      <c r="F27" s="6" t="str">
        <f>個人種目入力!AK32</f>
        <v/>
      </c>
      <c r="G27" s="6" t="str">
        <f>個人種目入力!AL32</f>
        <v/>
      </c>
      <c r="H27" s="6" t="str">
        <f>個人種目入力!AM32</f>
        <v/>
      </c>
      <c r="I27" s="6" t="str">
        <f>個人種目入力!AN32</f>
        <v/>
      </c>
      <c r="J27" s="6" t="str">
        <f>IF(ISBLANK(個人種目入力!AO32),"",個人種目入力!AO32)</f>
        <v/>
      </c>
      <c r="N27" s="47" t="str">
        <f t="shared" si="2"/>
        <v/>
      </c>
      <c r="O27" s="47" t="str">
        <f t="shared" si="0"/>
        <v/>
      </c>
      <c r="P27" s="47"/>
      <c r="Q27" s="48" t="str">
        <f t="shared" si="3"/>
        <v/>
      </c>
      <c r="R27" s="48" t="str">
        <f t="shared" si="1"/>
        <v/>
      </c>
      <c r="S27" s="48"/>
    </row>
    <row r="28" spans="1:19">
      <c r="A28" s="6">
        <v>27</v>
      </c>
      <c r="B28" s="6" t="str">
        <f>個人種目入力!AB33</f>
        <v/>
      </c>
      <c r="C28" s="6" t="str">
        <f>個人種目入力!AH33</f>
        <v xml:space="preserve"> </v>
      </c>
      <c r="D28" s="6" t="str">
        <f>個人種目入力!AI33</f>
        <v/>
      </c>
      <c r="E28" s="6" t="str">
        <f>個人種目入力!AJ33</f>
        <v/>
      </c>
      <c r="F28" s="6" t="str">
        <f>個人種目入力!AK33</f>
        <v/>
      </c>
      <c r="G28" s="6" t="str">
        <f>個人種目入力!AL33</f>
        <v/>
      </c>
      <c r="H28" s="6" t="str">
        <f>個人種目入力!AM33</f>
        <v/>
      </c>
      <c r="I28" s="6" t="str">
        <f>個人種目入力!AN33</f>
        <v/>
      </c>
      <c r="J28" s="6" t="str">
        <f>IF(ISBLANK(個人種目入力!AO33),"",個人種目入力!AO33)</f>
        <v/>
      </c>
      <c r="N28" s="47" t="str">
        <f t="shared" si="2"/>
        <v/>
      </c>
      <c r="O28" s="47" t="str">
        <f t="shared" si="0"/>
        <v/>
      </c>
      <c r="P28" s="47"/>
      <c r="Q28" s="48" t="str">
        <f t="shared" si="3"/>
        <v/>
      </c>
      <c r="R28" s="48" t="str">
        <f t="shared" si="1"/>
        <v/>
      </c>
      <c r="S28" s="48"/>
    </row>
    <row r="29" spans="1:19">
      <c r="A29" s="6">
        <v>28</v>
      </c>
      <c r="B29" s="6" t="str">
        <f>個人種目入力!AB34</f>
        <v/>
      </c>
      <c r="C29" s="6" t="str">
        <f>個人種目入力!AH34</f>
        <v xml:space="preserve"> </v>
      </c>
      <c r="D29" s="6" t="str">
        <f>個人種目入力!AI34</f>
        <v/>
      </c>
      <c r="E29" s="6" t="str">
        <f>個人種目入力!AJ34</f>
        <v/>
      </c>
      <c r="F29" s="6" t="str">
        <f>個人種目入力!AK34</f>
        <v/>
      </c>
      <c r="G29" s="6" t="str">
        <f>個人種目入力!AL34</f>
        <v/>
      </c>
      <c r="H29" s="6" t="str">
        <f>個人種目入力!AM34</f>
        <v/>
      </c>
      <c r="I29" s="6" t="str">
        <f>個人種目入力!AN34</f>
        <v/>
      </c>
      <c r="J29" s="6" t="str">
        <f>IF(ISBLANK(個人種目入力!AO34),"",個人種目入力!AO34)</f>
        <v/>
      </c>
      <c r="N29" s="47" t="str">
        <f t="shared" si="2"/>
        <v/>
      </c>
      <c r="O29" s="47" t="str">
        <f t="shared" si="0"/>
        <v/>
      </c>
      <c r="P29" s="47"/>
      <c r="Q29" s="48" t="str">
        <f t="shared" si="3"/>
        <v/>
      </c>
      <c r="R29" s="48" t="str">
        <f t="shared" si="1"/>
        <v/>
      </c>
      <c r="S29" s="48"/>
    </row>
    <row r="30" spans="1:19">
      <c r="A30" s="6">
        <v>29</v>
      </c>
      <c r="B30" s="6" t="str">
        <f>個人種目入力!AB35</f>
        <v/>
      </c>
      <c r="C30" s="6" t="str">
        <f>個人種目入力!AH35</f>
        <v xml:space="preserve"> </v>
      </c>
      <c r="D30" s="6" t="str">
        <f>個人種目入力!AI35</f>
        <v/>
      </c>
      <c r="E30" s="6" t="str">
        <f>個人種目入力!AJ35</f>
        <v/>
      </c>
      <c r="F30" s="6" t="str">
        <f>個人種目入力!AK35</f>
        <v/>
      </c>
      <c r="G30" s="6" t="str">
        <f>個人種目入力!AL35</f>
        <v/>
      </c>
      <c r="H30" s="6" t="str">
        <f>個人種目入力!AM35</f>
        <v/>
      </c>
      <c r="I30" s="6" t="str">
        <f>個人種目入力!AN35</f>
        <v/>
      </c>
      <c r="J30" s="6" t="str">
        <f>IF(ISBLANK(個人種目入力!AO35),"",個人種目入力!AO35)</f>
        <v/>
      </c>
      <c r="N30" s="47" t="str">
        <f t="shared" si="2"/>
        <v/>
      </c>
      <c r="O30" s="47" t="str">
        <f t="shared" si="0"/>
        <v/>
      </c>
      <c r="P30" s="47"/>
      <c r="Q30" s="48" t="str">
        <f t="shared" si="3"/>
        <v/>
      </c>
      <c r="R30" s="48" t="str">
        <f t="shared" si="1"/>
        <v/>
      </c>
      <c r="S30" s="48"/>
    </row>
    <row r="31" spans="1:19">
      <c r="A31" s="6">
        <v>30</v>
      </c>
      <c r="B31" s="6" t="str">
        <f>個人種目入力!AB36</f>
        <v/>
      </c>
      <c r="C31" s="6" t="str">
        <f>個人種目入力!AH36</f>
        <v xml:space="preserve"> </v>
      </c>
      <c r="D31" s="6" t="str">
        <f>個人種目入力!AI36</f>
        <v/>
      </c>
      <c r="E31" s="6" t="str">
        <f>個人種目入力!AJ36</f>
        <v/>
      </c>
      <c r="F31" s="6" t="str">
        <f>個人種目入力!AK36</f>
        <v/>
      </c>
      <c r="G31" s="6" t="str">
        <f>個人種目入力!AL36</f>
        <v/>
      </c>
      <c r="H31" s="6" t="str">
        <f>個人種目入力!AM36</f>
        <v/>
      </c>
      <c r="I31" s="6" t="str">
        <f>個人種目入力!AN36</f>
        <v/>
      </c>
      <c r="J31" s="6" t="str">
        <f>IF(ISBLANK(個人種目入力!AO36),"",個人種目入力!AO36)</f>
        <v/>
      </c>
      <c r="N31" s="47" t="str">
        <f t="shared" si="2"/>
        <v/>
      </c>
      <c r="O31" s="47" t="str">
        <f t="shared" si="0"/>
        <v/>
      </c>
      <c r="P31" s="47"/>
      <c r="Q31" s="48" t="str">
        <f t="shared" si="3"/>
        <v/>
      </c>
      <c r="R31" s="48" t="str">
        <f t="shared" si="1"/>
        <v/>
      </c>
      <c r="S31" s="48"/>
    </row>
    <row r="32" spans="1:19">
      <c r="A32" s="6">
        <v>31</v>
      </c>
      <c r="B32" s="6" t="str">
        <f>個人種目入力!AB37</f>
        <v/>
      </c>
      <c r="C32" s="6" t="str">
        <f>個人種目入力!AH37</f>
        <v xml:space="preserve"> </v>
      </c>
      <c r="D32" s="6" t="str">
        <f>個人種目入力!AI37</f>
        <v/>
      </c>
      <c r="E32" s="6" t="str">
        <f>個人種目入力!AJ37</f>
        <v/>
      </c>
      <c r="F32" s="6" t="str">
        <f>個人種目入力!AK37</f>
        <v/>
      </c>
      <c r="G32" s="6" t="str">
        <f>個人種目入力!AL37</f>
        <v/>
      </c>
      <c r="H32" s="6" t="str">
        <f>個人種目入力!AM37</f>
        <v/>
      </c>
      <c r="I32" s="6" t="str">
        <f>個人種目入力!AN37</f>
        <v/>
      </c>
      <c r="J32" s="6" t="str">
        <f>IF(ISBLANK(個人種目入力!AO37),"",個人種目入力!AO37)</f>
        <v/>
      </c>
      <c r="N32" s="47" t="str">
        <f t="shared" si="2"/>
        <v/>
      </c>
      <c r="O32" s="47" t="str">
        <f t="shared" si="0"/>
        <v/>
      </c>
      <c r="P32" s="47"/>
      <c r="Q32" s="48" t="str">
        <f t="shared" si="3"/>
        <v/>
      </c>
      <c r="R32" s="48" t="str">
        <f t="shared" si="1"/>
        <v/>
      </c>
      <c r="S32" s="48"/>
    </row>
    <row r="33" spans="1:19">
      <c r="A33" s="6">
        <v>32</v>
      </c>
      <c r="B33" s="6" t="str">
        <f>個人種目入力!AB38</f>
        <v/>
      </c>
      <c r="C33" s="6" t="str">
        <f>個人種目入力!AH38</f>
        <v xml:space="preserve"> </v>
      </c>
      <c r="D33" s="6" t="str">
        <f>個人種目入力!AI38</f>
        <v/>
      </c>
      <c r="E33" s="6" t="str">
        <f>個人種目入力!AJ38</f>
        <v/>
      </c>
      <c r="F33" s="6" t="str">
        <f>個人種目入力!AK38</f>
        <v/>
      </c>
      <c r="G33" s="6" t="str">
        <f>個人種目入力!AL38</f>
        <v/>
      </c>
      <c r="H33" s="6" t="str">
        <f>個人種目入力!AM38</f>
        <v/>
      </c>
      <c r="I33" s="6" t="str">
        <f>個人種目入力!AN38</f>
        <v/>
      </c>
      <c r="J33" s="6" t="str">
        <f>IF(ISBLANK(個人種目入力!AO38),"",個人種目入力!AO38)</f>
        <v/>
      </c>
      <c r="N33" s="47" t="str">
        <f t="shared" si="2"/>
        <v/>
      </c>
      <c r="O33" s="47" t="str">
        <f t="shared" si="0"/>
        <v/>
      </c>
      <c r="P33" s="47"/>
      <c r="Q33" s="48" t="str">
        <f t="shared" si="3"/>
        <v/>
      </c>
      <c r="R33" s="48" t="str">
        <f t="shared" si="1"/>
        <v/>
      </c>
      <c r="S33" s="48"/>
    </row>
    <row r="34" spans="1:19">
      <c r="A34" s="6">
        <v>33</v>
      </c>
      <c r="B34" s="6" t="str">
        <f>個人種目入力!AB39</f>
        <v/>
      </c>
      <c r="C34" s="6" t="str">
        <f>個人種目入力!AH39</f>
        <v xml:space="preserve"> </v>
      </c>
      <c r="D34" s="6" t="str">
        <f>個人種目入力!AI39</f>
        <v/>
      </c>
      <c r="E34" s="6" t="str">
        <f>個人種目入力!AJ39</f>
        <v/>
      </c>
      <c r="F34" s="6" t="str">
        <f>個人種目入力!AK39</f>
        <v/>
      </c>
      <c r="G34" s="6" t="str">
        <f>個人種目入力!AL39</f>
        <v/>
      </c>
      <c r="H34" s="6" t="str">
        <f>個人種目入力!AM39</f>
        <v/>
      </c>
      <c r="I34" s="6" t="str">
        <f>個人種目入力!AN39</f>
        <v/>
      </c>
      <c r="J34" s="6" t="str">
        <f>IF(ISBLANK(個人種目入力!AO39),"",個人種目入力!AO39)</f>
        <v/>
      </c>
      <c r="N34" s="47" t="str">
        <f t="shared" si="2"/>
        <v/>
      </c>
      <c r="O34" s="47" t="str">
        <f t="shared" ref="O34:O65" si="4">IF(N34="","",1/COUNTIF($N$2:$N$150,N34))</f>
        <v/>
      </c>
      <c r="P34" s="47"/>
      <c r="Q34" s="48" t="str">
        <f t="shared" si="3"/>
        <v/>
      </c>
      <c r="R34" s="48" t="str">
        <f t="shared" ref="R34:R65" si="5">IF(Q34="","",1/COUNTIF($Q$2:$Q$150,Q34))</f>
        <v/>
      </c>
      <c r="S34" s="48"/>
    </row>
    <row r="35" spans="1:19">
      <c r="A35" s="6">
        <v>34</v>
      </c>
      <c r="B35" s="6" t="str">
        <f>個人種目入力!AB40</f>
        <v/>
      </c>
      <c r="C35" s="6" t="str">
        <f>個人種目入力!AH40</f>
        <v xml:space="preserve"> </v>
      </c>
      <c r="D35" s="6" t="str">
        <f>個人種目入力!AI40</f>
        <v/>
      </c>
      <c r="E35" s="6" t="str">
        <f>個人種目入力!AJ40</f>
        <v/>
      </c>
      <c r="F35" s="6" t="str">
        <f>個人種目入力!AK40</f>
        <v/>
      </c>
      <c r="G35" s="6" t="str">
        <f>個人種目入力!AL40</f>
        <v/>
      </c>
      <c r="H35" s="6" t="str">
        <f>個人種目入力!AM40</f>
        <v/>
      </c>
      <c r="I35" s="6" t="str">
        <f>個人種目入力!AN40</f>
        <v/>
      </c>
      <c r="J35" s="6" t="str">
        <f>IF(ISBLANK(個人種目入力!AO40),"",個人種目入力!AO40)</f>
        <v/>
      </c>
      <c r="N35" s="47" t="str">
        <f t="shared" si="2"/>
        <v/>
      </c>
      <c r="O35" s="47" t="str">
        <f t="shared" si="4"/>
        <v/>
      </c>
      <c r="P35" s="47"/>
      <c r="Q35" s="48" t="str">
        <f t="shared" si="3"/>
        <v/>
      </c>
      <c r="R35" s="48" t="str">
        <f t="shared" si="5"/>
        <v/>
      </c>
      <c r="S35" s="48"/>
    </row>
    <row r="36" spans="1:19">
      <c r="A36" s="6">
        <v>35</v>
      </c>
      <c r="B36" s="6" t="str">
        <f>個人種目入力!AB41</f>
        <v/>
      </c>
      <c r="C36" s="6" t="str">
        <f>個人種目入力!AH41</f>
        <v xml:space="preserve"> </v>
      </c>
      <c r="D36" s="6" t="str">
        <f>個人種目入力!AI41</f>
        <v/>
      </c>
      <c r="E36" s="6" t="str">
        <f>個人種目入力!AJ41</f>
        <v/>
      </c>
      <c r="F36" s="6" t="str">
        <f>個人種目入力!AK41</f>
        <v/>
      </c>
      <c r="G36" s="6" t="str">
        <f>個人種目入力!AL41</f>
        <v/>
      </c>
      <c r="H36" s="6" t="str">
        <f>個人種目入力!AM41</f>
        <v/>
      </c>
      <c r="I36" s="6" t="str">
        <f>個人種目入力!AN41</f>
        <v/>
      </c>
      <c r="J36" s="6" t="str">
        <f>IF(ISBLANK(個人種目入力!AO41),"",個人種目入力!AO41)</f>
        <v/>
      </c>
      <c r="N36" s="47" t="str">
        <f t="shared" si="2"/>
        <v/>
      </c>
      <c r="O36" s="47" t="str">
        <f t="shared" si="4"/>
        <v/>
      </c>
      <c r="P36" s="47"/>
      <c r="Q36" s="48" t="str">
        <f t="shared" si="3"/>
        <v/>
      </c>
      <c r="R36" s="48" t="str">
        <f t="shared" si="5"/>
        <v/>
      </c>
      <c r="S36" s="48"/>
    </row>
    <row r="37" spans="1:19">
      <c r="A37" s="6">
        <v>36</v>
      </c>
      <c r="B37" s="6" t="str">
        <f>個人種目入力!AB42</f>
        <v/>
      </c>
      <c r="C37" s="6" t="str">
        <f>個人種目入力!AH42</f>
        <v xml:space="preserve"> </v>
      </c>
      <c r="D37" s="6" t="str">
        <f>個人種目入力!AI42</f>
        <v/>
      </c>
      <c r="E37" s="6" t="str">
        <f>個人種目入力!AJ42</f>
        <v/>
      </c>
      <c r="F37" s="6" t="str">
        <f>個人種目入力!AK42</f>
        <v/>
      </c>
      <c r="G37" s="6" t="str">
        <f>個人種目入力!AL42</f>
        <v/>
      </c>
      <c r="H37" s="6" t="str">
        <f>個人種目入力!AM42</f>
        <v/>
      </c>
      <c r="I37" s="6" t="str">
        <f>個人種目入力!AN42</f>
        <v/>
      </c>
      <c r="J37" s="6" t="str">
        <f>IF(ISBLANK(個人種目入力!AO42),"",個人種目入力!AO42)</f>
        <v/>
      </c>
      <c r="N37" s="47" t="str">
        <f t="shared" si="2"/>
        <v/>
      </c>
      <c r="O37" s="47" t="str">
        <f t="shared" si="4"/>
        <v/>
      </c>
      <c r="P37" s="47"/>
      <c r="Q37" s="48" t="str">
        <f t="shared" si="3"/>
        <v/>
      </c>
      <c r="R37" s="48" t="str">
        <f t="shared" si="5"/>
        <v/>
      </c>
      <c r="S37" s="48"/>
    </row>
    <row r="38" spans="1:19">
      <c r="A38" s="6">
        <v>37</v>
      </c>
      <c r="B38" s="6" t="str">
        <f>個人種目入力!AB43</f>
        <v/>
      </c>
      <c r="C38" s="6" t="str">
        <f>個人種目入力!AH43</f>
        <v xml:space="preserve"> </v>
      </c>
      <c r="D38" s="6" t="str">
        <f>個人種目入力!AI43</f>
        <v/>
      </c>
      <c r="E38" s="6" t="str">
        <f>個人種目入力!AJ43</f>
        <v/>
      </c>
      <c r="F38" s="6" t="str">
        <f>個人種目入力!AK43</f>
        <v/>
      </c>
      <c r="G38" s="6" t="str">
        <f>個人種目入力!AL43</f>
        <v/>
      </c>
      <c r="H38" s="6" t="str">
        <f>個人種目入力!AM43</f>
        <v/>
      </c>
      <c r="I38" s="6" t="str">
        <f>個人種目入力!AN43</f>
        <v/>
      </c>
      <c r="J38" s="6" t="str">
        <f>IF(ISBLANK(個人種目入力!AO43),"",個人種目入力!AO43)</f>
        <v/>
      </c>
      <c r="N38" s="47" t="str">
        <f t="shared" si="2"/>
        <v/>
      </c>
      <c r="O38" s="47" t="str">
        <f t="shared" si="4"/>
        <v/>
      </c>
      <c r="P38" s="47"/>
      <c r="Q38" s="48" t="str">
        <f t="shared" si="3"/>
        <v/>
      </c>
      <c r="R38" s="48" t="str">
        <f t="shared" si="5"/>
        <v/>
      </c>
      <c r="S38" s="48"/>
    </row>
    <row r="39" spans="1:19">
      <c r="A39" s="6">
        <v>38</v>
      </c>
      <c r="B39" s="6" t="str">
        <f>個人種目入力!AB44</f>
        <v/>
      </c>
      <c r="C39" s="6" t="str">
        <f>個人種目入力!AH44</f>
        <v xml:space="preserve"> </v>
      </c>
      <c r="D39" s="6" t="str">
        <f>個人種目入力!AI44</f>
        <v/>
      </c>
      <c r="E39" s="6" t="str">
        <f>個人種目入力!AJ44</f>
        <v/>
      </c>
      <c r="F39" s="6" t="str">
        <f>個人種目入力!AK44</f>
        <v/>
      </c>
      <c r="G39" s="6" t="str">
        <f>個人種目入力!AL44</f>
        <v/>
      </c>
      <c r="H39" s="6" t="str">
        <f>個人種目入力!AM44</f>
        <v/>
      </c>
      <c r="I39" s="6" t="str">
        <f>個人種目入力!AN44</f>
        <v/>
      </c>
      <c r="J39" s="6" t="str">
        <f>IF(ISBLANK(個人種目入力!AO44),"",個人種目入力!AO44)</f>
        <v/>
      </c>
      <c r="N39" s="47" t="str">
        <f t="shared" si="2"/>
        <v/>
      </c>
      <c r="O39" s="47" t="str">
        <f t="shared" si="4"/>
        <v/>
      </c>
      <c r="P39" s="47"/>
      <c r="Q39" s="48" t="str">
        <f t="shared" si="3"/>
        <v/>
      </c>
      <c r="R39" s="48" t="str">
        <f t="shared" si="5"/>
        <v/>
      </c>
      <c r="S39" s="48"/>
    </row>
    <row r="40" spans="1:19">
      <c r="A40" s="6">
        <v>39</v>
      </c>
      <c r="B40" s="6" t="str">
        <f>個人種目入力!AB45</f>
        <v/>
      </c>
      <c r="C40" s="6" t="str">
        <f>個人種目入力!AH45</f>
        <v xml:space="preserve"> </v>
      </c>
      <c r="D40" s="6" t="str">
        <f>個人種目入力!AI45</f>
        <v/>
      </c>
      <c r="E40" s="6" t="str">
        <f>個人種目入力!AJ45</f>
        <v/>
      </c>
      <c r="F40" s="6" t="str">
        <f>個人種目入力!AK45</f>
        <v/>
      </c>
      <c r="G40" s="6" t="str">
        <f>個人種目入力!AL45</f>
        <v/>
      </c>
      <c r="H40" s="6" t="str">
        <f>個人種目入力!AM45</f>
        <v/>
      </c>
      <c r="I40" s="6" t="str">
        <f>個人種目入力!AN45</f>
        <v/>
      </c>
      <c r="J40" s="6" t="str">
        <f>IF(ISBLANK(個人種目入力!AO45),"",個人種目入力!AO45)</f>
        <v/>
      </c>
      <c r="N40" s="47" t="str">
        <f t="shared" si="2"/>
        <v/>
      </c>
      <c r="O40" s="47" t="str">
        <f t="shared" si="4"/>
        <v/>
      </c>
      <c r="P40" s="47"/>
      <c r="Q40" s="48" t="str">
        <f t="shared" si="3"/>
        <v/>
      </c>
      <c r="R40" s="48" t="str">
        <f t="shared" si="5"/>
        <v/>
      </c>
      <c r="S40" s="48"/>
    </row>
    <row r="41" spans="1:19">
      <c r="A41" s="6">
        <v>40</v>
      </c>
      <c r="B41" s="6" t="str">
        <f>個人種目入力!AB46</f>
        <v/>
      </c>
      <c r="C41" s="6" t="str">
        <f>個人種目入力!AH46</f>
        <v xml:space="preserve"> </v>
      </c>
      <c r="D41" s="6" t="str">
        <f>個人種目入力!AI46</f>
        <v/>
      </c>
      <c r="E41" s="6" t="str">
        <f>個人種目入力!AJ46</f>
        <v/>
      </c>
      <c r="F41" s="6" t="str">
        <f>個人種目入力!AK46</f>
        <v/>
      </c>
      <c r="G41" s="6" t="str">
        <f>個人種目入力!AL46</f>
        <v/>
      </c>
      <c r="H41" s="6" t="str">
        <f>個人種目入力!AM46</f>
        <v/>
      </c>
      <c r="I41" s="6" t="str">
        <f>個人種目入力!AN46</f>
        <v/>
      </c>
      <c r="J41" s="6" t="str">
        <f>IF(ISBLANK(個人種目入力!AO46),"",個人種目入力!AO46)</f>
        <v/>
      </c>
      <c r="N41" s="47" t="str">
        <f t="shared" si="2"/>
        <v/>
      </c>
      <c r="O41" s="47" t="str">
        <f t="shared" si="4"/>
        <v/>
      </c>
      <c r="P41" s="47"/>
      <c r="Q41" s="48" t="str">
        <f t="shared" si="3"/>
        <v/>
      </c>
      <c r="R41" s="48" t="str">
        <f t="shared" si="5"/>
        <v/>
      </c>
      <c r="S41" s="48"/>
    </row>
    <row r="42" spans="1:19">
      <c r="A42" s="6">
        <v>41</v>
      </c>
      <c r="B42" s="6" t="str">
        <f>個人種目入力!AB47</f>
        <v/>
      </c>
      <c r="C42" s="6" t="str">
        <f>個人種目入力!AH47</f>
        <v xml:space="preserve"> </v>
      </c>
      <c r="D42" s="6" t="str">
        <f>個人種目入力!AI47</f>
        <v/>
      </c>
      <c r="E42" s="6" t="str">
        <f>個人種目入力!AJ47</f>
        <v/>
      </c>
      <c r="F42" s="6" t="str">
        <f>個人種目入力!AK47</f>
        <v/>
      </c>
      <c r="G42" s="6" t="str">
        <f>個人種目入力!AL47</f>
        <v/>
      </c>
      <c r="H42" s="6" t="str">
        <f>個人種目入力!AM47</f>
        <v/>
      </c>
      <c r="I42" s="6" t="str">
        <f>個人種目入力!AN47</f>
        <v/>
      </c>
      <c r="J42" s="6" t="str">
        <f>IF(ISBLANK(個人種目入力!AO47),"",個人種目入力!AO47)</f>
        <v/>
      </c>
      <c r="N42" s="47" t="str">
        <f t="shared" si="2"/>
        <v/>
      </c>
      <c r="O42" s="47" t="str">
        <f t="shared" si="4"/>
        <v/>
      </c>
      <c r="P42" s="47"/>
      <c r="Q42" s="48" t="str">
        <f t="shared" si="3"/>
        <v/>
      </c>
      <c r="R42" s="48" t="str">
        <f t="shared" si="5"/>
        <v/>
      </c>
      <c r="S42" s="48"/>
    </row>
    <row r="43" spans="1:19">
      <c r="A43" s="6">
        <v>42</v>
      </c>
      <c r="B43" s="6" t="str">
        <f>個人種目入力!AB48</f>
        <v/>
      </c>
      <c r="C43" s="6" t="str">
        <f>個人種目入力!AH48</f>
        <v xml:space="preserve"> </v>
      </c>
      <c r="D43" s="6" t="str">
        <f>個人種目入力!AI48</f>
        <v/>
      </c>
      <c r="E43" s="6" t="str">
        <f>個人種目入力!AJ48</f>
        <v/>
      </c>
      <c r="F43" s="6" t="str">
        <f>個人種目入力!AK48</f>
        <v/>
      </c>
      <c r="G43" s="6" t="str">
        <f>個人種目入力!AL48</f>
        <v/>
      </c>
      <c r="H43" s="6" t="str">
        <f>個人種目入力!AM48</f>
        <v/>
      </c>
      <c r="I43" s="6" t="str">
        <f>個人種目入力!AN48</f>
        <v/>
      </c>
      <c r="J43" s="6" t="str">
        <f>IF(ISBLANK(個人種目入力!AO48),"",個人種目入力!AO48)</f>
        <v/>
      </c>
      <c r="N43" s="47" t="str">
        <f t="shared" si="2"/>
        <v/>
      </c>
      <c r="O43" s="47" t="str">
        <f t="shared" si="4"/>
        <v/>
      </c>
      <c r="P43" s="47"/>
      <c r="Q43" s="48" t="str">
        <f t="shared" si="3"/>
        <v/>
      </c>
      <c r="R43" s="48" t="str">
        <f t="shared" si="5"/>
        <v/>
      </c>
      <c r="S43" s="48"/>
    </row>
    <row r="44" spans="1:19">
      <c r="A44" s="6">
        <v>43</v>
      </c>
      <c r="B44" s="6" t="str">
        <f>個人種目入力!AB49</f>
        <v/>
      </c>
      <c r="C44" s="6" t="str">
        <f>個人種目入力!AH49</f>
        <v xml:space="preserve"> </v>
      </c>
      <c r="D44" s="6" t="str">
        <f>個人種目入力!AI49</f>
        <v/>
      </c>
      <c r="E44" s="6" t="str">
        <f>個人種目入力!AJ49</f>
        <v/>
      </c>
      <c r="F44" s="6" t="str">
        <f>個人種目入力!AK49</f>
        <v/>
      </c>
      <c r="G44" s="6" t="str">
        <f>個人種目入力!AL49</f>
        <v/>
      </c>
      <c r="H44" s="6" t="str">
        <f>個人種目入力!AM49</f>
        <v/>
      </c>
      <c r="I44" s="6" t="str">
        <f>個人種目入力!AN49</f>
        <v/>
      </c>
      <c r="J44" s="6" t="str">
        <f>IF(ISBLANK(個人種目入力!AO49),"",個人種目入力!AO49)</f>
        <v/>
      </c>
      <c r="N44" s="47" t="str">
        <f t="shared" si="2"/>
        <v/>
      </c>
      <c r="O44" s="47" t="str">
        <f t="shared" si="4"/>
        <v/>
      </c>
      <c r="P44" s="47"/>
      <c r="Q44" s="48" t="str">
        <f t="shared" si="3"/>
        <v/>
      </c>
      <c r="R44" s="48" t="str">
        <f t="shared" si="5"/>
        <v/>
      </c>
      <c r="S44" s="48"/>
    </row>
    <row r="45" spans="1:19">
      <c r="A45" s="6">
        <v>44</v>
      </c>
      <c r="B45" s="6" t="str">
        <f>個人種目入力!AB50</f>
        <v/>
      </c>
      <c r="C45" s="6" t="str">
        <f>個人種目入力!AH50</f>
        <v xml:space="preserve"> </v>
      </c>
      <c r="D45" s="6" t="str">
        <f>個人種目入力!AI50</f>
        <v/>
      </c>
      <c r="E45" s="6" t="str">
        <f>個人種目入力!AJ50</f>
        <v/>
      </c>
      <c r="F45" s="6" t="str">
        <f>個人種目入力!AK50</f>
        <v/>
      </c>
      <c r="G45" s="6" t="str">
        <f>個人種目入力!AL50</f>
        <v/>
      </c>
      <c r="H45" s="6" t="str">
        <f>個人種目入力!AM50</f>
        <v/>
      </c>
      <c r="I45" s="6" t="str">
        <f>個人種目入力!AN50</f>
        <v/>
      </c>
      <c r="J45" s="6" t="str">
        <f>IF(ISBLANK(個人種目入力!AO50),"",個人種目入力!AO50)</f>
        <v/>
      </c>
      <c r="N45" s="47" t="str">
        <f t="shared" si="2"/>
        <v/>
      </c>
      <c r="O45" s="47" t="str">
        <f t="shared" si="4"/>
        <v/>
      </c>
      <c r="P45" s="47"/>
      <c r="Q45" s="48" t="str">
        <f t="shared" si="3"/>
        <v/>
      </c>
      <c r="R45" s="48" t="str">
        <f t="shared" si="5"/>
        <v/>
      </c>
      <c r="S45" s="48"/>
    </row>
    <row r="46" spans="1:19">
      <c r="A46" s="6">
        <v>45</v>
      </c>
      <c r="B46" s="6" t="str">
        <f>個人種目入力!AB51</f>
        <v/>
      </c>
      <c r="C46" s="6" t="str">
        <f>個人種目入力!AH51</f>
        <v xml:space="preserve"> </v>
      </c>
      <c r="D46" s="6" t="str">
        <f>個人種目入力!AI51</f>
        <v/>
      </c>
      <c r="E46" s="6" t="str">
        <f>個人種目入力!AJ51</f>
        <v/>
      </c>
      <c r="F46" s="6" t="str">
        <f>個人種目入力!AK51</f>
        <v/>
      </c>
      <c r="G46" s="6" t="str">
        <f>個人種目入力!AL51</f>
        <v/>
      </c>
      <c r="H46" s="6" t="str">
        <f>個人種目入力!AM51</f>
        <v/>
      </c>
      <c r="I46" s="6" t="str">
        <f>個人種目入力!AN51</f>
        <v/>
      </c>
      <c r="J46" s="6" t="str">
        <f>IF(ISBLANK(個人種目入力!AO51),"",個人種目入力!AO51)</f>
        <v/>
      </c>
      <c r="N46" s="47" t="str">
        <f t="shared" si="2"/>
        <v/>
      </c>
      <c r="O46" s="47" t="str">
        <f t="shared" si="4"/>
        <v/>
      </c>
      <c r="P46" s="47"/>
      <c r="Q46" s="48" t="str">
        <f t="shared" si="3"/>
        <v/>
      </c>
      <c r="R46" s="48" t="str">
        <f t="shared" si="5"/>
        <v/>
      </c>
      <c r="S46" s="48"/>
    </row>
    <row r="47" spans="1:19">
      <c r="A47" s="6">
        <v>46</v>
      </c>
      <c r="B47" s="6" t="str">
        <f>個人種目入力!AB52</f>
        <v/>
      </c>
      <c r="C47" s="6" t="str">
        <f>個人種目入力!AH52</f>
        <v xml:space="preserve"> </v>
      </c>
      <c r="D47" s="6" t="str">
        <f>個人種目入力!AI52</f>
        <v/>
      </c>
      <c r="E47" s="6" t="str">
        <f>個人種目入力!AJ52</f>
        <v/>
      </c>
      <c r="F47" s="6" t="str">
        <f>個人種目入力!AK52</f>
        <v/>
      </c>
      <c r="G47" s="6" t="str">
        <f>個人種目入力!AL52</f>
        <v/>
      </c>
      <c r="H47" s="6" t="str">
        <f>個人種目入力!AM52</f>
        <v/>
      </c>
      <c r="I47" s="6" t="str">
        <f>個人種目入力!AN52</f>
        <v/>
      </c>
      <c r="J47" s="6" t="str">
        <f>IF(ISBLANK(個人種目入力!AO52),"",個人種目入力!AO52)</f>
        <v/>
      </c>
      <c r="N47" s="47" t="str">
        <f t="shared" si="2"/>
        <v/>
      </c>
      <c r="O47" s="47" t="str">
        <f t="shared" si="4"/>
        <v/>
      </c>
      <c r="P47" s="47"/>
      <c r="Q47" s="48" t="str">
        <f t="shared" si="3"/>
        <v/>
      </c>
      <c r="R47" s="48" t="str">
        <f t="shared" si="5"/>
        <v/>
      </c>
      <c r="S47" s="48"/>
    </row>
    <row r="48" spans="1:19">
      <c r="A48" s="6">
        <v>47</v>
      </c>
      <c r="B48" s="6" t="str">
        <f>個人種目入力!AB53</f>
        <v/>
      </c>
      <c r="C48" s="6" t="str">
        <f>個人種目入力!AH53</f>
        <v xml:space="preserve"> </v>
      </c>
      <c r="D48" s="6" t="str">
        <f>個人種目入力!AI53</f>
        <v/>
      </c>
      <c r="E48" s="6" t="str">
        <f>個人種目入力!AJ53</f>
        <v/>
      </c>
      <c r="F48" s="6" t="str">
        <f>個人種目入力!AK53</f>
        <v/>
      </c>
      <c r="G48" s="6" t="str">
        <f>個人種目入力!AL53</f>
        <v/>
      </c>
      <c r="H48" s="6" t="str">
        <f>個人種目入力!AM53</f>
        <v/>
      </c>
      <c r="I48" s="6" t="str">
        <f>個人種目入力!AN53</f>
        <v/>
      </c>
      <c r="J48" s="6" t="str">
        <f>IF(ISBLANK(個人種目入力!AO53),"",個人種目入力!AO53)</f>
        <v/>
      </c>
      <c r="N48" s="47" t="str">
        <f t="shared" si="2"/>
        <v/>
      </c>
      <c r="O48" s="47" t="str">
        <f t="shared" si="4"/>
        <v/>
      </c>
      <c r="P48" s="47"/>
      <c r="Q48" s="48" t="str">
        <f t="shared" si="3"/>
        <v/>
      </c>
      <c r="R48" s="48" t="str">
        <f t="shared" si="5"/>
        <v/>
      </c>
      <c r="S48" s="48"/>
    </row>
    <row r="49" spans="1:19">
      <c r="A49" s="6">
        <v>48</v>
      </c>
      <c r="B49" s="6" t="str">
        <f>個人種目入力!AB54</f>
        <v/>
      </c>
      <c r="C49" s="6" t="str">
        <f>個人種目入力!AH54</f>
        <v xml:space="preserve"> </v>
      </c>
      <c r="D49" s="6" t="str">
        <f>個人種目入力!AI54</f>
        <v/>
      </c>
      <c r="E49" s="6" t="str">
        <f>個人種目入力!AJ54</f>
        <v/>
      </c>
      <c r="F49" s="6" t="str">
        <f>個人種目入力!AK54</f>
        <v/>
      </c>
      <c r="G49" s="6" t="str">
        <f>個人種目入力!AL54</f>
        <v/>
      </c>
      <c r="H49" s="6" t="str">
        <f>個人種目入力!AM54</f>
        <v/>
      </c>
      <c r="I49" s="6" t="str">
        <f>個人種目入力!AN54</f>
        <v/>
      </c>
      <c r="J49" s="6" t="str">
        <f>IF(ISBLANK(個人種目入力!AO54),"",個人種目入力!AO54)</f>
        <v/>
      </c>
      <c r="N49" s="47" t="str">
        <f t="shared" si="2"/>
        <v/>
      </c>
      <c r="O49" s="47" t="str">
        <f t="shared" si="4"/>
        <v/>
      </c>
      <c r="P49" s="47"/>
      <c r="Q49" s="48" t="str">
        <f t="shared" si="3"/>
        <v/>
      </c>
      <c r="R49" s="48" t="str">
        <f t="shared" si="5"/>
        <v/>
      </c>
      <c r="S49" s="48"/>
    </row>
    <row r="50" spans="1:19">
      <c r="A50" s="6">
        <v>49</v>
      </c>
      <c r="B50" s="6" t="str">
        <f>個人種目入力!AB55</f>
        <v/>
      </c>
      <c r="C50" s="6" t="str">
        <f>個人種目入力!AH55</f>
        <v xml:space="preserve"> </v>
      </c>
      <c r="D50" s="6" t="str">
        <f>個人種目入力!AI55</f>
        <v/>
      </c>
      <c r="E50" s="6" t="str">
        <f>個人種目入力!AJ55</f>
        <v/>
      </c>
      <c r="F50" s="6" t="str">
        <f>個人種目入力!AK55</f>
        <v/>
      </c>
      <c r="G50" s="6" t="str">
        <f>個人種目入力!AL55</f>
        <v/>
      </c>
      <c r="H50" s="6" t="str">
        <f>個人種目入力!AM55</f>
        <v/>
      </c>
      <c r="I50" s="6" t="str">
        <f>個人種目入力!AN55</f>
        <v/>
      </c>
      <c r="J50" s="6" t="str">
        <f>IF(ISBLANK(個人種目入力!AO55),"",個人種目入力!AO55)</f>
        <v/>
      </c>
      <c r="N50" s="47" t="str">
        <f t="shared" si="2"/>
        <v/>
      </c>
      <c r="O50" s="47" t="str">
        <f t="shared" si="4"/>
        <v/>
      </c>
      <c r="P50" s="47"/>
      <c r="Q50" s="48" t="str">
        <f t="shared" si="3"/>
        <v/>
      </c>
      <c r="R50" s="48" t="str">
        <f t="shared" si="5"/>
        <v/>
      </c>
      <c r="S50" s="48"/>
    </row>
    <row r="51" spans="1:19">
      <c r="A51" s="6">
        <v>50</v>
      </c>
      <c r="B51" s="6" t="str">
        <f>個人種目入力!AB56</f>
        <v/>
      </c>
      <c r="C51" s="6" t="str">
        <f>個人種目入力!AH56</f>
        <v xml:space="preserve"> </v>
      </c>
      <c r="D51" s="6" t="str">
        <f>個人種目入力!AI56</f>
        <v/>
      </c>
      <c r="E51" s="6" t="str">
        <f>個人種目入力!AJ56</f>
        <v/>
      </c>
      <c r="F51" s="6" t="str">
        <f>個人種目入力!AK56</f>
        <v/>
      </c>
      <c r="G51" s="6" t="str">
        <f>個人種目入力!AL56</f>
        <v/>
      </c>
      <c r="H51" s="6" t="str">
        <f>個人種目入力!AM56</f>
        <v/>
      </c>
      <c r="I51" s="6" t="str">
        <f>個人種目入力!AN56</f>
        <v/>
      </c>
      <c r="J51" s="6" t="str">
        <f>IF(ISBLANK(個人種目入力!AO56),"",個人種目入力!AO56)</f>
        <v/>
      </c>
      <c r="N51" s="47" t="str">
        <f t="shared" si="2"/>
        <v/>
      </c>
      <c r="O51" s="47" t="str">
        <f t="shared" si="4"/>
        <v/>
      </c>
      <c r="P51" s="47"/>
      <c r="Q51" s="48" t="str">
        <f t="shared" si="3"/>
        <v/>
      </c>
      <c r="R51" s="48" t="str">
        <f t="shared" si="5"/>
        <v/>
      </c>
      <c r="S51" s="48"/>
    </row>
    <row r="52" spans="1:19">
      <c r="A52" s="6">
        <v>51</v>
      </c>
      <c r="B52" s="6" t="str">
        <f>個人種目入力!AB57</f>
        <v/>
      </c>
      <c r="C52" s="6" t="str">
        <f>個人種目入力!AH57</f>
        <v xml:space="preserve"> </v>
      </c>
      <c r="D52" s="6" t="str">
        <f>個人種目入力!AI57</f>
        <v/>
      </c>
      <c r="E52" s="6" t="str">
        <f>個人種目入力!AJ57</f>
        <v/>
      </c>
      <c r="F52" s="6" t="str">
        <f>個人種目入力!AK57</f>
        <v/>
      </c>
      <c r="G52" s="6" t="str">
        <f>個人種目入力!AL57</f>
        <v/>
      </c>
      <c r="H52" s="6" t="str">
        <f>個人種目入力!AM57</f>
        <v/>
      </c>
      <c r="I52" s="6" t="str">
        <f>個人種目入力!AN57</f>
        <v/>
      </c>
      <c r="J52" s="6" t="str">
        <f>IF(ISBLANK(個人種目入力!AO57),"",個人種目入力!AO57)</f>
        <v/>
      </c>
      <c r="N52" s="47" t="str">
        <f t="shared" si="2"/>
        <v/>
      </c>
      <c r="O52" s="47" t="str">
        <f t="shared" si="4"/>
        <v/>
      </c>
      <c r="P52" s="47"/>
      <c r="Q52" s="48" t="str">
        <f t="shared" si="3"/>
        <v/>
      </c>
      <c r="R52" s="48" t="str">
        <f t="shared" si="5"/>
        <v/>
      </c>
      <c r="S52" s="48"/>
    </row>
    <row r="53" spans="1:19">
      <c r="A53" s="6">
        <v>52</v>
      </c>
      <c r="B53" s="6" t="str">
        <f>個人種目入力!AB58</f>
        <v/>
      </c>
      <c r="C53" s="6" t="str">
        <f>個人種目入力!AH58</f>
        <v xml:space="preserve"> </v>
      </c>
      <c r="D53" s="6" t="str">
        <f>個人種目入力!AI58</f>
        <v/>
      </c>
      <c r="E53" s="6" t="str">
        <f>個人種目入力!AJ58</f>
        <v/>
      </c>
      <c r="F53" s="6" t="str">
        <f>個人種目入力!AK58</f>
        <v/>
      </c>
      <c r="G53" s="6" t="str">
        <f>個人種目入力!AL58</f>
        <v/>
      </c>
      <c r="H53" s="6" t="str">
        <f>個人種目入力!AM58</f>
        <v/>
      </c>
      <c r="I53" s="6" t="str">
        <f>個人種目入力!AN58</f>
        <v/>
      </c>
      <c r="J53" s="6" t="str">
        <f>IF(ISBLANK(個人種目入力!AO58),"",個人種目入力!AO58)</f>
        <v/>
      </c>
      <c r="N53" s="47" t="str">
        <f t="shared" si="2"/>
        <v/>
      </c>
      <c r="O53" s="47" t="str">
        <f t="shared" si="4"/>
        <v/>
      </c>
      <c r="P53" s="47"/>
      <c r="Q53" s="48" t="str">
        <f t="shared" si="3"/>
        <v/>
      </c>
      <c r="R53" s="48" t="str">
        <f t="shared" si="5"/>
        <v/>
      </c>
      <c r="S53" s="48"/>
    </row>
    <row r="54" spans="1:19">
      <c r="A54" s="6">
        <v>53</v>
      </c>
      <c r="B54" s="6" t="str">
        <f>個人種目入力!AB59</f>
        <v/>
      </c>
      <c r="C54" s="6" t="str">
        <f>個人種目入力!AH59</f>
        <v xml:space="preserve"> </v>
      </c>
      <c r="D54" s="6" t="str">
        <f>個人種目入力!AI59</f>
        <v/>
      </c>
      <c r="E54" s="6" t="str">
        <f>個人種目入力!AJ59</f>
        <v/>
      </c>
      <c r="F54" s="6" t="str">
        <f>個人種目入力!AK59</f>
        <v/>
      </c>
      <c r="G54" s="6" t="str">
        <f>個人種目入力!AL59</f>
        <v/>
      </c>
      <c r="H54" s="6" t="str">
        <f>個人種目入力!AM59</f>
        <v/>
      </c>
      <c r="I54" s="6" t="str">
        <f>個人種目入力!AN59</f>
        <v/>
      </c>
      <c r="J54" s="6" t="str">
        <f>IF(ISBLANK(個人種目入力!AO59),"",個人種目入力!AO59)</f>
        <v/>
      </c>
      <c r="N54" s="47" t="str">
        <f t="shared" si="2"/>
        <v/>
      </c>
      <c r="O54" s="47" t="str">
        <f t="shared" si="4"/>
        <v/>
      </c>
      <c r="P54" s="47"/>
      <c r="Q54" s="48" t="str">
        <f t="shared" si="3"/>
        <v/>
      </c>
      <c r="R54" s="48" t="str">
        <f t="shared" si="5"/>
        <v/>
      </c>
      <c r="S54" s="48"/>
    </row>
    <row r="55" spans="1:19">
      <c r="A55" s="6">
        <v>54</v>
      </c>
      <c r="B55" s="6" t="str">
        <f>個人種目入力!AB60</f>
        <v/>
      </c>
      <c r="C55" s="6" t="str">
        <f>個人種目入力!AH60</f>
        <v xml:space="preserve"> </v>
      </c>
      <c r="D55" s="6" t="str">
        <f>個人種目入力!AI60</f>
        <v/>
      </c>
      <c r="E55" s="6" t="str">
        <f>個人種目入力!AJ60</f>
        <v/>
      </c>
      <c r="F55" s="6" t="str">
        <f>個人種目入力!AK60</f>
        <v/>
      </c>
      <c r="G55" s="6" t="str">
        <f>個人種目入力!AL60</f>
        <v/>
      </c>
      <c r="H55" s="6" t="str">
        <f>個人種目入力!AM60</f>
        <v/>
      </c>
      <c r="I55" s="6" t="str">
        <f>個人種目入力!AN60</f>
        <v/>
      </c>
      <c r="J55" s="6" t="str">
        <f>IF(ISBLANK(個人種目入力!AO60),"",個人種目入力!AO60)</f>
        <v/>
      </c>
      <c r="N55" s="47" t="str">
        <f t="shared" si="2"/>
        <v/>
      </c>
      <c r="O55" s="47" t="str">
        <f t="shared" si="4"/>
        <v/>
      </c>
      <c r="P55" s="47"/>
      <c r="Q55" s="48" t="str">
        <f t="shared" si="3"/>
        <v/>
      </c>
      <c r="R55" s="48" t="str">
        <f t="shared" si="5"/>
        <v/>
      </c>
      <c r="S55" s="48"/>
    </row>
    <row r="56" spans="1:19">
      <c r="A56" s="6">
        <v>55</v>
      </c>
      <c r="B56" s="6" t="str">
        <f>個人種目入力!AB61</f>
        <v/>
      </c>
      <c r="C56" s="6" t="str">
        <f>個人種目入力!AH61</f>
        <v xml:space="preserve"> </v>
      </c>
      <c r="D56" s="6" t="str">
        <f>個人種目入力!AI61</f>
        <v/>
      </c>
      <c r="E56" s="6" t="str">
        <f>個人種目入力!AJ61</f>
        <v/>
      </c>
      <c r="F56" s="6" t="str">
        <f>個人種目入力!AK61</f>
        <v/>
      </c>
      <c r="G56" s="6" t="str">
        <f>個人種目入力!AL61</f>
        <v/>
      </c>
      <c r="H56" s="6" t="str">
        <f>個人種目入力!AM61</f>
        <v/>
      </c>
      <c r="I56" s="6" t="str">
        <f>個人種目入力!AN61</f>
        <v/>
      </c>
      <c r="J56" s="6" t="str">
        <f>IF(ISBLANK(個人種目入力!AO61),"",個人種目入力!AO61)</f>
        <v/>
      </c>
      <c r="N56" s="47" t="str">
        <f t="shared" si="2"/>
        <v/>
      </c>
      <c r="O56" s="47" t="str">
        <f t="shared" si="4"/>
        <v/>
      </c>
      <c r="P56" s="47"/>
      <c r="Q56" s="48" t="str">
        <f t="shared" si="3"/>
        <v/>
      </c>
      <c r="R56" s="48" t="str">
        <f t="shared" si="5"/>
        <v/>
      </c>
      <c r="S56" s="48"/>
    </row>
    <row r="57" spans="1:19">
      <c r="A57" s="6">
        <v>56</v>
      </c>
      <c r="B57" s="6" t="str">
        <f>個人種目入力!AB62</f>
        <v/>
      </c>
      <c r="C57" s="6" t="str">
        <f>個人種目入力!AH62</f>
        <v xml:space="preserve"> </v>
      </c>
      <c r="D57" s="6" t="str">
        <f>個人種目入力!AI62</f>
        <v/>
      </c>
      <c r="E57" s="6" t="str">
        <f>個人種目入力!AJ62</f>
        <v/>
      </c>
      <c r="F57" s="6" t="str">
        <f>個人種目入力!AK62</f>
        <v/>
      </c>
      <c r="G57" s="6" t="str">
        <f>個人種目入力!AL62</f>
        <v/>
      </c>
      <c r="H57" s="6" t="str">
        <f>個人種目入力!AM62</f>
        <v/>
      </c>
      <c r="I57" s="6" t="str">
        <f>個人種目入力!AN62</f>
        <v/>
      </c>
      <c r="J57" s="6" t="str">
        <f>IF(ISBLANK(個人種目入力!AO62),"",個人種目入力!AO62)</f>
        <v/>
      </c>
      <c r="N57" s="47" t="str">
        <f t="shared" si="2"/>
        <v/>
      </c>
      <c r="O57" s="47" t="str">
        <f t="shared" si="4"/>
        <v/>
      </c>
      <c r="P57" s="47"/>
      <c r="Q57" s="48" t="str">
        <f t="shared" si="3"/>
        <v/>
      </c>
      <c r="R57" s="48" t="str">
        <f t="shared" si="5"/>
        <v/>
      </c>
      <c r="S57" s="48"/>
    </row>
    <row r="58" spans="1:19">
      <c r="A58" s="6">
        <v>57</v>
      </c>
      <c r="B58" s="6" t="str">
        <f>個人種目入力!AB63</f>
        <v/>
      </c>
      <c r="C58" s="6" t="str">
        <f>個人種目入力!AH63</f>
        <v xml:space="preserve"> </v>
      </c>
      <c r="D58" s="6" t="str">
        <f>個人種目入力!AI63</f>
        <v/>
      </c>
      <c r="E58" s="6" t="str">
        <f>個人種目入力!AJ63</f>
        <v/>
      </c>
      <c r="F58" s="6" t="str">
        <f>個人種目入力!AK63</f>
        <v/>
      </c>
      <c r="G58" s="6" t="str">
        <f>個人種目入力!AL63</f>
        <v/>
      </c>
      <c r="H58" s="6" t="str">
        <f>個人種目入力!AM63</f>
        <v/>
      </c>
      <c r="I58" s="6" t="str">
        <f>個人種目入力!AN63</f>
        <v/>
      </c>
      <c r="J58" s="6" t="str">
        <f>IF(ISBLANK(個人種目入力!AO63),"",個人種目入力!AO63)</f>
        <v/>
      </c>
      <c r="N58" s="47" t="str">
        <f t="shared" si="2"/>
        <v/>
      </c>
      <c r="O58" s="47" t="str">
        <f t="shared" si="4"/>
        <v/>
      </c>
      <c r="P58" s="47"/>
      <c r="Q58" s="48" t="str">
        <f t="shared" si="3"/>
        <v/>
      </c>
      <c r="R58" s="48" t="str">
        <f t="shared" si="5"/>
        <v/>
      </c>
      <c r="S58" s="48"/>
    </row>
    <row r="59" spans="1:19">
      <c r="A59" s="6">
        <v>58</v>
      </c>
      <c r="B59" s="6" t="str">
        <f>個人種目入力!AB64</f>
        <v/>
      </c>
      <c r="C59" s="6" t="str">
        <f>個人種目入力!AH64</f>
        <v xml:space="preserve"> </v>
      </c>
      <c r="D59" s="6" t="str">
        <f>個人種目入力!AI64</f>
        <v/>
      </c>
      <c r="E59" s="6" t="str">
        <f>個人種目入力!AJ64</f>
        <v/>
      </c>
      <c r="F59" s="6" t="str">
        <f>個人種目入力!AK64</f>
        <v/>
      </c>
      <c r="G59" s="6" t="str">
        <f>個人種目入力!AL64</f>
        <v/>
      </c>
      <c r="H59" s="6" t="str">
        <f>個人種目入力!AM64</f>
        <v/>
      </c>
      <c r="I59" s="6" t="str">
        <f>個人種目入力!AN64</f>
        <v/>
      </c>
      <c r="J59" s="6" t="str">
        <f>IF(ISBLANK(個人種目入力!AO64),"",個人種目入力!AO64)</f>
        <v/>
      </c>
      <c r="N59" s="47" t="str">
        <f t="shared" si="2"/>
        <v/>
      </c>
      <c r="O59" s="47" t="str">
        <f t="shared" si="4"/>
        <v/>
      </c>
      <c r="P59" s="47"/>
      <c r="Q59" s="48" t="str">
        <f t="shared" si="3"/>
        <v/>
      </c>
      <c r="R59" s="48" t="str">
        <f t="shared" si="5"/>
        <v/>
      </c>
      <c r="S59" s="48"/>
    </row>
    <row r="60" spans="1:19">
      <c r="A60" s="6">
        <v>59</v>
      </c>
      <c r="B60" s="6" t="str">
        <f>個人種目入力!AB65</f>
        <v/>
      </c>
      <c r="C60" s="6" t="str">
        <f>個人種目入力!AH65</f>
        <v xml:space="preserve"> </v>
      </c>
      <c r="D60" s="6" t="str">
        <f>個人種目入力!AI65</f>
        <v/>
      </c>
      <c r="E60" s="6" t="str">
        <f>個人種目入力!AJ65</f>
        <v/>
      </c>
      <c r="F60" s="6" t="str">
        <f>個人種目入力!AK65</f>
        <v/>
      </c>
      <c r="G60" s="6" t="str">
        <f>個人種目入力!AL65</f>
        <v/>
      </c>
      <c r="H60" s="6" t="str">
        <f>個人種目入力!AM65</f>
        <v/>
      </c>
      <c r="I60" s="6" t="str">
        <f>個人種目入力!AN65</f>
        <v/>
      </c>
      <c r="J60" s="6" t="str">
        <f>IF(ISBLANK(個人種目入力!AO65),"",個人種目入力!AO65)</f>
        <v/>
      </c>
      <c r="N60" s="47" t="str">
        <f t="shared" si="2"/>
        <v/>
      </c>
      <c r="O60" s="47" t="str">
        <f t="shared" si="4"/>
        <v/>
      </c>
      <c r="P60" s="47"/>
      <c r="Q60" s="48" t="str">
        <f t="shared" si="3"/>
        <v/>
      </c>
      <c r="R60" s="48" t="str">
        <f t="shared" si="5"/>
        <v/>
      </c>
      <c r="S60" s="48"/>
    </row>
    <row r="61" spans="1:19">
      <c r="A61" s="6">
        <v>60</v>
      </c>
      <c r="B61" s="6" t="str">
        <f>個人種目入力!AB66</f>
        <v/>
      </c>
      <c r="C61" s="6" t="str">
        <f>個人種目入力!AH66</f>
        <v xml:space="preserve"> </v>
      </c>
      <c r="D61" s="6" t="str">
        <f>個人種目入力!AI66</f>
        <v/>
      </c>
      <c r="E61" s="6" t="str">
        <f>個人種目入力!AJ66</f>
        <v/>
      </c>
      <c r="F61" s="6" t="str">
        <f>個人種目入力!AK66</f>
        <v/>
      </c>
      <c r="G61" s="6" t="str">
        <f>個人種目入力!AL66</f>
        <v/>
      </c>
      <c r="H61" s="6" t="str">
        <f>個人種目入力!AM66</f>
        <v/>
      </c>
      <c r="I61" s="6" t="str">
        <f>個人種目入力!AN66</f>
        <v/>
      </c>
      <c r="J61" s="6" t="str">
        <f>IF(ISBLANK(個人種目入力!AO66),"",個人種目入力!AO66)</f>
        <v/>
      </c>
      <c r="N61" s="47" t="str">
        <f t="shared" si="2"/>
        <v/>
      </c>
      <c r="O61" s="47" t="str">
        <f t="shared" si="4"/>
        <v/>
      </c>
      <c r="P61" s="47"/>
      <c r="Q61" s="48" t="str">
        <f t="shared" si="3"/>
        <v/>
      </c>
      <c r="R61" s="48" t="str">
        <f t="shared" si="5"/>
        <v/>
      </c>
      <c r="S61" s="48"/>
    </row>
    <row r="62" spans="1:19">
      <c r="A62" s="6">
        <v>61</v>
      </c>
      <c r="B62" s="6" t="str">
        <f>個人種目入力!AB67</f>
        <v/>
      </c>
      <c r="C62" s="6" t="str">
        <f>個人種目入力!AH67</f>
        <v xml:space="preserve"> </v>
      </c>
      <c r="D62" s="6" t="str">
        <f>個人種目入力!AI67</f>
        <v/>
      </c>
      <c r="E62" s="6" t="str">
        <f>個人種目入力!AJ67</f>
        <v/>
      </c>
      <c r="F62" s="6" t="str">
        <f>個人種目入力!AK67</f>
        <v/>
      </c>
      <c r="G62" s="6" t="str">
        <f>個人種目入力!AL67</f>
        <v/>
      </c>
      <c r="H62" s="6" t="str">
        <f>個人種目入力!AM67</f>
        <v/>
      </c>
      <c r="I62" s="6" t="str">
        <f>個人種目入力!AN67</f>
        <v/>
      </c>
      <c r="J62" s="6" t="str">
        <f>IF(ISBLANK(個人種目入力!AO67),"",個人種目入力!AO67)</f>
        <v/>
      </c>
      <c r="N62" s="47" t="str">
        <f t="shared" si="2"/>
        <v/>
      </c>
      <c r="O62" s="47" t="str">
        <f t="shared" si="4"/>
        <v/>
      </c>
      <c r="P62" s="47"/>
      <c r="Q62" s="48" t="str">
        <f t="shared" si="3"/>
        <v/>
      </c>
      <c r="R62" s="48" t="str">
        <f t="shared" si="5"/>
        <v/>
      </c>
      <c r="S62" s="48"/>
    </row>
    <row r="63" spans="1:19">
      <c r="A63" s="6">
        <v>62</v>
      </c>
      <c r="B63" s="6" t="str">
        <f>個人種目入力!AB68</f>
        <v/>
      </c>
      <c r="C63" s="6" t="str">
        <f>個人種目入力!AH68</f>
        <v xml:space="preserve"> </v>
      </c>
      <c r="D63" s="6" t="str">
        <f>個人種目入力!AI68</f>
        <v/>
      </c>
      <c r="E63" s="6" t="str">
        <f>個人種目入力!AJ68</f>
        <v/>
      </c>
      <c r="F63" s="6" t="str">
        <f>個人種目入力!AK68</f>
        <v/>
      </c>
      <c r="G63" s="6" t="str">
        <f>個人種目入力!AL68</f>
        <v/>
      </c>
      <c r="H63" s="6" t="str">
        <f>個人種目入力!AM68</f>
        <v/>
      </c>
      <c r="I63" s="6" t="str">
        <f>個人種目入力!AN68</f>
        <v/>
      </c>
      <c r="J63" s="6" t="str">
        <f>IF(ISBLANK(個人種目入力!AO68),"",個人種目入力!AO68)</f>
        <v/>
      </c>
      <c r="N63" s="47" t="str">
        <f t="shared" si="2"/>
        <v/>
      </c>
      <c r="O63" s="47" t="str">
        <f t="shared" si="4"/>
        <v/>
      </c>
      <c r="P63" s="47"/>
      <c r="Q63" s="48" t="str">
        <f t="shared" si="3"/>
        <v/>
      </c>
      <c r="R63" s="48" t="str">
        <f t="shared" si="5"/>
        <v/>
      </c>
      <c r="S63" s="48"/>
    </row>
    <row r="64" spans="1:19">
      <c r="A64" s="6">
        <v>63</v>
      </c>
      <c r="B64" s="6" t="str">
        <f>個人種目入力!AB69</f>
        <v/>
      </c>
      <c r="C64" s="6" t="str">
        <f>個人種目入力!AH69</f>
        <v xml:space="preserve"> </v>
      </c>
      <c r="D64" s="6" t="str">
        <f>個人種目入力!AI69</f>
        <v/>
      </c>
      <c r="E64" s="6" t="str">
        <f>個人種目入力!AJ69</f>
        <v/>
      </c>
      <c r="F64" s="6" t="str">
        <f>個人種目入力!AK69</f>
        <v/>
      </c>
      <c r="G64" s="6" t="str">
        <f>個人種目入力!AL69</f>
        <v/>
      </c>
      <c r="H64" s="6" t="str">
        <f>個人種目入力!AM69</f>
        <v/>
      </c>
      <c r="I64" s="6" t="str">
        <f>個人種目入力!AN69</f>
        <v/>
      </c>
      <c r="J64" s="6" t="str">
        <f>IF(ISBLANK(個人種目入力!AO69),"",個人種目入力!AO69)</f>
        <v/>
      </c>
      <c r="N64" s="47" t="str">
        <f t="shared" si="2"/>
        <v/>
      </c>
      <c r="O64" s="47" t="str">
        <f t="shared" si="4"/>
        <v/>
      </c>
      <c r="P64" s="47"/>
      <c r="Q64" s="48" t="str">
        <f t="shared" si="3"/>
        <v/>
      </c>
      <c r="R64" s="48" t="str">
        <f t="shared" si="5"/>
        <v/>
      </c>
      <c r="S64" s="48"/>
    </row>
    <row r="65" spans="1:19">
      <c r="A65" s="6">
        <v>64</v>
      </c>
      <c r="B65" s="6" t="str">
        <f>個人種目入力!AB70</f>
        <v/>
      </c>
      <c r="C65" s="6" t="str">
        <f>個人種目入力!AH70</f>
        <v xml:space="preserve"> </v>
      </c>
      <c r="D65" s="6" t="str">
        <f>個人種目入力!AI70</f>
        <v/>
      </c>
      <c r="E65" s="6" t="str">
        <f>個人種目入力!AJ70</f>
        <v/>
      </c>
      <c r="F65" s="6" t="str">
        <f>個人種目入力!AK70</f>
        <v/>
      </c>
      <c r="G65" s="6" t="str">
        <f>個人種目入力!AL70</f>
        <v/>
      </c>
      <c r="H65" s="6" t="str">
        <f>個人種目入力!AM70</f>
        <v/>
      </c>
      <c r="I65" s="6" t="str">
        <f>個人種目入力!AN70</f>
        <v/>
      </c>
      <c r="J65" s="6" t="str">
        <f>IF(ISBLANK(個人種目入力!AO70),"",個人種目入力!AO70)</f>
        <v/>
      </c>
      <c r="N65" s="47" t="str">
        <f t="shared" si="2"/>
        <v/>
      </c>
      <c r="O65" s="47" t="str">
        <f t="shared" si="4"/>
        <v/>
      </c>
      <c r="P65" s="47"/>
      <c r="Q65" s="48" t="str">
        <f t="shared" si="3"/>
        <v/>
      </c>
      <c r="R65" s="48" t="str">
        <f t="shared" si="5"/>
        <v/>
      </c>
      <c r="S65" s="48"/>
    </row>
    <row r="66" spans="1:19">
      <c r="A66" s="6">
        <v>65</v>
      </c>
      <c r="B66" s="6" t="str">
        <f>個人種目入力!AB71</f>
        <v/>
      </c>
      <c r="C66" s="6" t="str">
        <f>個人種目入力!AH71</f>
        <v xml:space="preserve"> </v>
      </c>
      <c r="D66" s="6" t="str">
        <f>個人種目入力!AI71</f>
        <v/>
      </c>
      <c r="E66" s="6" t="str">
        <f>個人種目入力!AJ71</f>
        <v/>
      </c>
      <c r="F66" s="6" t="str">
        <f>個人種目入力!AK71</f>
        <v/>
      </c>
      <c r="G66" s="6" t="str">
        <f>個人種目入力!AL71</f>
        <v/>
      </c>
      <c r="H66" s="6" t="str">
        <f>個人種目入力!AM71</f>
        <v/>
      </c>
      <c r="I66" s="6" t="str">
        <f>個人種目入力!AN71</f>
        <v/>
      </c>
      <c r="J66" s="6" t="str">
        <f>IF(ISBLANK(個人種目入力!AO71),"",個人種目入力!AO71)</f>
        <v/>
      </c>
      <c r="N66" s="47" t="str">
        <f t="shared" si="2"/>
        <v/>
      </c>
      <c r="O66" s="47" t="str">
        <f t="shared" ref="O66:O97" si="6">IF(N66="","",1/COUNTIF($N$2:$N$150,N66))</f>
        <v/>
      </c>
      <c r="P66" s="47"/>
      <c r="Q66" s="48" t="str">
        <f t="shared" si="3"/>
        <v/>
      </c>
      <c r="R66" s="48" t="str">
        <f t="shared" ref="R66:R97" si="7">IF(Q66="","",1/COUNTIF($Q$2:$Q$150,Q66))</f>
        <v/>
      </c>
      <c r="S66" s="48"/>
    </row>
    <row r="67" spans="1:19">
      <c r="A67" s="6">
        <v>66</v>
      </c>
      <c r="B67" s="6" t="str">
        <f>個人種目入力!AB72</f>
        <v/>
      </c>
      <c r="C67" s="6" t="str">
        <f>個人種目入力!AH72</f>
        <v xml:space="preserve"> </v>
      </c>
      <c r="D67" s="6" t="str">
        <f>個人種目入力!AI72</f>
        <v/>
      </c>
      <c r="E67" s="6" t="str">
        <f>個人種目入力!AJ72</f>
        <v/>
      </c>
      <c r="F67" s="6" t="str">
        <f>個人種目入力!AK72</f>
        <v/>
      </c>
      <c r="G67" s="6" t="str">
        <f>個人種目入力!AL72</f>
        <v/>
      </c>
      <c r="H67" s="6" t="str">
        <f>個人種目入力!AM72</f>
        <v/>
      </c>
      <c r="I67" s="6" t="str">
        <f>個人種目入力!AN72</f>
        <v/>
      </c>
      <c r="J67" s="6" t="str">
        <f>IF(ISBLANK(個人種目入力!AO72),"",個人種目入力!AO72)</f>
        <v/>
      </c>
      <c r="N67" s="47" t="str">
        <f t="shared" ref="N67:N150" si="8">IF(B67="","",IF(B67&lt;200000000,B67,""))</f>
        <v/>
      </c>
      <c r="O67" s="47" t="str">
        <f t="shared" si="6"/>
        <v/>
      </c>
      <c r="P67" s="47"/>
      <c r="Q67" s="48" t="str">
        <f t="shared" ref="Q67:Q150" si="9">IF(B67="","",IF(B67&gt;200000000,B67,""))</f>
        <v/>
      </c>
      <c r="R67" s="48" t="str">
        <f t="shared" si="7"/>
        <v/>
      </c>
      <c r="S67" s="48"/>
    </row>
    <row r="68" spans="1:19">
      <c r="A68" s="6">
        <v>67</v>
      </c>
      <c r="B68" s="6" t="str">
        <f>個人種目入力!AB73</f>
        <v/>
      </c>
      <c r="C68" s="6" t="str">
        <f>個人種目入力!AH73</f>
        <v xml:space="preserve"> </v>
      </c>
      <c r="D68" s="6" t="str">
        <f>個人種目入力!AI73</f>
        <v/>
      </c>
      <c r="E68" s="6" t="str">
        <f>個人種目入力!AJ73</f>
        <v/>
      </c>
      <c r="F68" s="6" t="str">
        <f>個人種目入力!AK73</f>
        <v/>
      </c>
      <c r="G68" s="6" t="str">
        <f>個人種目入力!AL73</f>
        <v/>
      </c>
      <c r="H68" s="6" t="str">
        <f>個人種目入力!AM73</f>
        <v/>
      </c>
      <c r="I68" s="6" t="str">
        <f>個人種目入力!AN73</f>
        <v/>
      </c>
      <c r="J68" s="6" t="str">
        <f>IF(ISBLANK(個人種目入力!AO73),"",個人種目入力!AO73)</f>
        <v/>
      </c>
      <c r="N68" s="47" t="str">
        <f t="shared" si="8"/>
        <v/>
      </c>
      <c r="O68" s="47" t="str">
        <f t="shared" si="6"/>
        <v/>
      </c>
      <c r="P68" s="47"/>
      <c r="Q68" s="48" t="str">
        <f t="shared" si="9"/>
        <v/>
      </c>
      <c r="R68" s="48" t="str">
        <f t="shared" si="7"/>
        <v/>
      </c>
      <c r="S68" s="48"/>
    </row>
    <row r="69" spans="1:19">
      <c r="A69" s="6">
        <v>68</v>
      </c>
      <c r="B69" s="6" t="str">
        <f>個人種目入力!AB74</f>
        <v/>
      </c>
      <c r="C69" s="6" t="str">
        <f>個人種目入力!AH74</f>
        <v xml:space="preserve"> </v>
      </c>
      <c r="D69" s="6" t="str">
        <f>個人種目入力!AI74</f>
        <v/>
      </c>
      <c r="E69" s="6" t="str">
        <f>個人種目入力!AJ74</f>
        <v/>
      </c>
      <c r="F69" s="6" t="str">
        <f>個人種目入力!AK74</f>
        <v/>
      </c>
      <c r="G69" s="6" t="str">
        <f>個人種目入力!AL74</f>
        <v/>
      </c>
      <c r="H69" s="6" t="str">
        <f>個人種目入力!AM74</f>
        <v/>
      </c>
      <c r="I69" s="6" t="str">
        <f>個人種目入力!AN74</f>
        <v/>
      </c>
      <c r="J69" s="6" t="str">
        <f>IF(ISBLANK(個人種目入力!AO74),"",個人種目入力!AO74)</f>
        <v/>
      </c>
      <c r="N69" s="47" t="str">
        <f t="shared" si="8"/>
        <v/>
      </c>
      <c r="O69" s="47" t="str">
        <f t="shared" si="6"/>
        <v/>
      </c>
      <c r="P69" s="47"/>
      <c r="Q69" s="48" t="str">
        <f t="shared" si="9"/>
        <v/>
      </c>
      <c r="R69" s="48" t="str">
        <f t="shared" si="7"/>
        <v/>
      </c>
      <c r="S69" s="48"/>
    </row>
    <row r="70" spans="1:19">
      <c r="A70" s="6">
        <v>69</v>
      </c>
      <c r="B70" s="6" t="str">
        <f>個人種目入力!AB75</f>
        <v/>
      </c>
      <c r="C70" s="6" t="str">
        <f>個人種目入力!AH75</f>
        <v xml:space="preserve"> </v>
      </c>
      <c r="D70" s="6" t="str">
        <f>個人種目入力!AI75</f>
        <v/>
      </c>
      <c r="E70" s="6" t="str">
        <f>個人種目入力!AJ75</f>
        <v/>
      </c>
      <c r="F70" s="6" t="str">
        <f>個人種目入力!AK75</f>
        <v/>
      </c>
      <c r="G70" s="6" t="str">
        <f>個人種目入力!AL75</f>
        <v/>
      </c>
      <c r="H70" s="6" t="str">
        <f>個人種目入力!AM75</f>
        <v/>
      </c>
      <c r="I70" s="6" t="str">
        <f>個人種目入力!AN75</f>
        <v/>
      </c>
      <c r="J70" s="6" t="str">
        <f>IF(ISBLANK(個人種目入力!AO75),"",個人種目入力!AO75)</f>
        <v/>
      </c>
      <c r="N70" s="47" t="str">
        <f t="shared" si="8"/>
        <v/>
      </c>
      <c r="O70" s="47" t="str">
        <f t="shared" si="6"/>
        <v/>
      </c>
      <c r="P70" s="47"/>
      <c r="Q70" s="48" t="str">
        <f t="shared" si="9"/>
        <v/>
      </c>
      <c r="R70" s="48" t="str">
        <f t="shared" si="7"/>
        <v/>
      </c>
      <c r="S70" s="48"/>
    </row>
    <row r="71" spans="1:19">
      <c r="A71" s="6">
        <v>70</v>
      </c>
      <c r="B71" s="6" t="str">
        <f>個人種目入力!AB76</f>
        <v/>
      </c>
      <c r="C71" s="6" t="str">
        <f>個人種目入力!AH76</f>
        <v xml:space="preserve"> </v>
      </c>
      <c r="D71" s="6" t="str">
        <f>個人種目入力!AI76</f>
        <v/>
      </c>
      <c r="E71" s="6" t="str">
        <f>個人種目入力!AJ76</f>
        <v/>
      </c>
      <c r="F71" s="6" t="str">
        <f>個人種目入力!AK76</f>
        <v/>
      </c>
      <c r="G71" s="6" t="str">
        <f>個人種目入力!AL76</f>
        <v/>
      </c>
      <c r="H71" s="6" t="str">
        <f>個人種目入力!AM76</f>
        <v/>
      </c>
      <c r="I71" s="6" t="str">
        <f>個人種目入力!AN76</f>
        <v/>
      </c>
      <c r="J71" s="6" t="str">
        <f>IF(ISBLANK(個人種目入力!AO76),"",個人種目入力!AO76)</f>
        <v/>
      </c>
      <c r="N71" s="47" t="str">
        <f t="shared" si="8"/>
        <v/>
      </c>
      <c r="O71" s="47" t="str">
        <f t="shared" si="6"/>
        <v/>
      </c>
      <c r="P71" s="47"/>
      <c r="Q71" s="48" t="str">
        <f t="shared" si="9"/>
        <v/>
      </c>
      <c r="R71" s="48" t="str">
        <f t="shared" si="7"/>
        <v/>
      </c>
      <c r="S71" s="48"/>
    </row>
    <row r="72" spans="1:19">
      <c r="A72" s="6">
        <v>71</v>
      </c>
      <c r="B72" s="6" t="str">
        <f>個人種目入力!AB77</f>
        <v/>
      </c>
      <c r="C72" s="6" t="str">
        <f>個人種目入力!AH77</f>
        <v xml:space="preserve"> </v>
      </c>
      <c r="D72" s="6" t="str">
        <f>個人種目入力!AI77</f>
        <v/>
      </c>
      <c r="E72" s="6" t="str">
        <f>個人種目入力!AJ77</f>
        <v/>
      </c>
      <c r="F72" s="6" t="str">
        <f>個人種目入力!AK77</f>
        <v/>
      </c>
      <c r="G72" s="6" t="str">
        <f>個人種目入力!AL77</f>
        <v/>
      </c>
      <c r="H72" s="6" t="str">
        <f>個人種目入力!AM77</f>
        <v/>
      </c>
      <c r="I72" s="6" t="str">
        <f>個人種目入力!AN77</f>
        <v/>
      </c>
      <c r="J72" s="6" t="str">
        <f>IF(ISBLANK(個人種目入力!AO77),"",個人種目入力!AO77)</f>
        <v/>
      </c>
      <c r="N72" s="47" t="str">
        <f t="shared" si="8"/>
        <v/>
      </c>
      <c r="O72" s="47" t="str">
        <f t="shared" si="6"/>
        <v/>
      </c>
      <c r="P72" s="47"/>
      <c r="Q72" s="48" t="str">
        <f t="shared" si="9"/>
        <v/>
      </c>
      <c r="R72" s="48" t="str">
        <f t="shared" si="7"/>
        <v/>
      </c>
      <c r="S72" s="48"/>
    </row>
    <row r="73" spans="1:19">
      <c r="A73" s="6">
        <v>72</v>
      </c>
      <c r="B73" s="6" t="str">
        <f>個人種目入力!AB78</f>
        <v/>
      </c>
      <c r="C73" s="6" t="str">
        <f>個人種目入力!AH78</f>
        <v xml:space="preserve"> </v>
      </c>
      <c r="D73" s="6" t="str">
        <f>個人種目入力!AI78</f>
        <v/>
      </c>
      <c r="E73" s="6" t="str">
        <f>個人種目入力!AJ78</f>
        <v/>
      </c>
      <c r="F73" s="6" t="str">
        <f>個人種目入力!AK78</f>
        <v/>
      </c>
      <c r="G73" s="6" t="str">
        <f>個人種目入力!AL78</f>
        <v/>
      </c>
      <c r="H73" s="6" t="str">
        <f>個人種目入力!AM78</f>
        <v/>
      </c>
      <c r="I73" s="6" t="str">
        <f>個人種目入力!AN78</f>
        <v/>
      </c>
      <c r="J73" s="6" t="str">
        <f>IF(ISBLANK(個人種目入力!AO78),"",個人種目入力!AO78)</f>
        <v/>
      </c>
      <c r="N73" s="47" t="str">
        <f t="shared" si="8"/>
        <v/>
      </c>
      <c r="O73" s="47" t="str">
        <f t="shared" si="6"/>
        <v/>
      </c>
      <c r="P73" s="47"/>
      <c r="Q73" s="48" t="str">
        <f t="shared" si="9"/>
        <v/>
      </c>
      <c r="R73" s="48" t="str">
        <f t="shared" si="7"/>
        <v/>
      </c>
      <c r="S73" s="48"/>
    </row>
    <row r="74" spans="1:19">
      <c r="A74" s="6">
        <v>73</v>
      </c>
      <c r="B74" s="6" t="str">
        <f>個人種目入力!AB79</f>
        <v/>
      </c>
      <c r="C74" s="6" t="str">
        <f>個人種目入力!AH79</f>
        <v xml:space="preserve"> </v>
      </c>
      <c r="D74" s="6" t="str">
        <f>個人種目入力!AI79</f>
        <v/>
      </c>
      <c r="E74" s="6" t="str">
        <f>個人種目入力!AJ79</f>
        <v/>
      </c>
      <c r="F74" s="6" t="str">
        <f>個人種目入力!AK79</f>
        <v/>
      </c>
      <c r="G74" s="6" t="str">
        <f>個人種目入力!AL79</f>
        <v/>
      </c>
      <c r="H74" s="6" t="str">
        <f>個人種目入力!AM79</f>
        <v/>
      </c>
      <c r="I74" s="6" t="str">
        <f>個人種目入力!AN79</f>
        <v/>
      </c>
      <c r="J74" s="6" t="str">
        <f>IF(ISBLANK(個人種目入力!AO79),"",個人種目入力!AO79)</f>
        <v/>
      </c>
      <c r="N74" s="47" t="str">
        <f t="shared" si="8"/>
        <v/>
      </c>
      <c r="O74" s="47" t="str">
        <f t="shared" si="6"/>
        <v/>
      </c>
      <c r="P74" s="47"/>
      <c r="Q74" s="48" t="str">
        <f t="shared" si="9"/>
        <v/>
      </c>
      <c r="R74" s="48" t="str">
        <f t="shared" si="7"/>
        <v/>
      </c>
      <c r="S74" s="48"/>
    </row>
    <row r="75" spans="1:19" ht="12.75" customHeight="1">
      <c r="A75" s="6">
        <v>74</v>
      </c>
      <c r="B75" s="6" t="str">
        <f>個人種目入力!AB80</f>
        <v/>
      </c>
      <c r="C75" s="6" t="str">
        <f>個人種目入力!AH80</f>
        <v xml:space="preserve"> </v>
      </c>
      <c r="D75" s="6" t="str">
        <f>個人種目入力!AI80</f>
        <v/>
      </c>
      <c r="E75" s="6" t="str">
        <f>個人種目入力!AJ80</f>
        <v/>
      </c>
      <c r="F75" s="6" t="str">
        <f>個人種目入力!AK80</f>
        <v/>
      </c>
      <c r="G75" s="6" t="str">
        <f>個人種目入力!AL80</f>
        <v/>
      </c>
      <c r="H75" s="6" t="str">
        <f>個人種目入力!AM80</f>
        <v/>
      </c>
      <c r="I75" s="6" t="str">
        <f>個人種目入力!AN80</f>
        <v/>
      </c>
      <c r="J75" s="6" t="str">
        <f>IF(ISBLANK(個人種目入力!AO80),"",個人種目入力!AO80)</f>
        <v/>
      </c>
      <c r="N75" s="47" t="str">
        <f t="shared" si="8"/>
        <v/>
      </c>
      <c r="O75" s="47" t="str">
        <f t="shared" si="6"/>
        <v/>
      </c>
      <c r="P75" s="47"/>
      <c r="Q75" s="48" t="str">
        <f t="shared" si="9"/>
        <v/>
      </c>
      <c r="R75" s="48" t="str">
        <f t="shared" si="7"/>
        <v/>
      </c>
      <c r="S75" s="48"/>
    </row>
    <row r="76" spans="1:19">
      <c r="A76" s="6">
        <v>75</v>
      </c>
      <c r="B76" s="6" t="str">
        <f>個人種目入力!AB81</f>
        <v/>
      </c>
      <c r="C76" s="6" t="str">
        <f>個人種目入力!AH81</f>
        <v xml:space="preserve"> </v>
      </c>
      <c r="D76" s="6" t="str">
        <f>個人種目入力!AI81</f>
        <v/>
      </c>
      <c r="E76" s="6" t="str">
        <f>個人種目入力!AJ81</f>
        <v/>
      </c>
      <c r="F76" s="6" t="str">
        <f>個人種目入力!AK81</f>
        <v/>
      </c>
      <c r="G76" s="6" t="str">
        <f>個人種目入力!AL81</f>
        <v/>
      </c>
      <c r="H76" s="6" t="str">
        <f>個人種目入力!AM81</f>
        <v/>
      </c>
      <c r="I76" s="6" t="str">
        <f>個人種目入力!AN81</f>
        <v/>
      </c>
      <c r="J76" s="6" t="str">
        <f>IF(ISBLANK(個人種目入力!AO81),"",個人種目入力!AO81)</f>
        <v/>
      </c>
      <c r="N76" s="47" t="str">
        <f t="shared" si="8"/>
        <v/>
      </c>
      <c r="O76" s="47" t="str">
        <f t="shared" si="6"/>
        <v/>
      </c>
      <c r="P76" s="47"/>
      <c r="Q76" s="48" t="str">
        <f t="shared" si="9"/>
        <v/>
      </c>
      <c r="R76" s="48" t="str">
        <f t="shared" si="7"/>
        <v/>
      </c>
      <c r="S76" s="48"/>
    </row>
    <row r="77" spans="1:19">
      <c r="A77" s="6">
        <v>76</v>
      </c>
      <c r="B77" s="6" t="str">
        <f>個人種目入力!AB82</f>
        <v/>
      </c>
      <c r="C77" s="6" t="str">
        <f>個人種目入力!AH82</f>
        <v xml:space="preserve"> </v>
      </c>
      <c r="D77" s="6" t="str">
        <f>個人種目入力!AI82</f>
        <v/>
      </c>
      <c r="E77" s="6" t="str">
        <f>個人種目入力!AJ82</f>
        <v/>
      </c>
      <c r="F77" s="6" t="str">
        <f>個人種目入力!AK82</f>
        <v/>
      </c>
      <c r="G77" s="6" t="str">
        <f>個人種目入力!AL82</f>
        <v/>
      </c>
      <c r="H77" s="6" t="str">
        <f>個人種目入力!AM82</f>
        <v/>
      </c>
      <c r="I77" s="6" t="str">
        <f>個人種目入力!AN82</f>
        <v/>
      </c>
      <c r="J77" s="6" t="str">
        <f>IF(ISBLANK(個人種目入力!AO82),"",個人種目入力!AO82)</f>
        <v/>
      </c>
      <c r="N77" s="47" t="str">
        <f t="shared" si="8"/>
        <v/>
      </c>
      <c r="O77" s="47" t="str">
        <f t="shared" si="6"/>
        <v/>
      </c>
      <c r="P77" s="47"/>
      <c r="Q77" s="48" t="str">
        <f t="shared" si="9"/>
        <v/>
      </c>
      <c r="R77" s="48" t="str">
        <f t="shared" si="7"/>
        <v/>
      </c>
      <c r="S77" s="48"/>
    </row>
    <row r="78" spans="1:19">
      <c r="A78" s="6">
        <v>77</v>
      </c>
      <c r="B78" s="6" t="str">
        <f>個人種目入力!AB83</f>
        <v/>
      </c>
      <c r="C78" s="6" t="str">
        <f>個人種目入力!AH83</f>
        <v xml:space="preserve"> </v>
      </c>
      <c r="D78" s="6" t="str">
        <f>個人種目入力!AI83</f>
        <v/>
      </c>
      <c r="E78" s="6" t="str">
        <f>個人種目入力!AJ83</f>
        <v/>
      </c>
      <c r="F78" s="6" t="str">
        <f>個人種目入力!AK83</f>
        <v/>
      </c>
      <c r="G78" s="6" t="str">
        <f>個人種目入力!AL83</f>
        <v/>
      </c>
      <c r="H78" s="6" t="str">
        <f>個人種目入力!AM83</f>
        <v/>
      </c>
      <c r="I78" s="6" t="str">
        <f>個人種目入力!AN83</f>
        <v/>
      </c>
      <c r="J78" s="6" t="str">
        <f>IF(ISBLANK(個人種目入力!AO83),"",個人種目入力!AO83)</f>
        <v/>
      </c>
      <c r="N78" s="47" t="str">
        <f t="shared" si="8"/>
        <v/>
      </c>
      <c r="O78" s="47" t="str">
        <f t="shared" si="6"/>
        <v/>
      </c>
      <c r="P78" s="47"/>
      <c r="Q78" s="48" t="str">
        <f t="shared" si="9"/>
        <v/>
      </c>
      <c r="R78" s="48" t="str">
        <f t="shared" si="7"/>
        <v/>
      </c>
      <c r="S78" s="48"/>
    </row>
    <row r="79" spans="1:19">
      <c r="A79" s="6">
        <v>78</v>
      </c>
      <c r="B79" s="6" t="str">
        <f>個人種目入力!AB84</f>
        <v/>
      </c>
      <c r="C79" s="6" t="str">
        <f>個人種目入力!AH84</f>
        <v xml:space="preserve"> </v>
      </c>
      <c r="D79" s="6" t="str">
        <f>個人種目入力!AI84</f>
        <v/>
      </c>
      <c r="E79" s="6" t="str">
        <f>個人種目入力!AJ84</f>
        <v/>
      </c>
      <c r="F79" s="6" t="str">
        <f>個人種目入力!AK84</f>
        <v/>
      </c>
      <c r="G79" s="6" t="str">
        <f>個人種目入力!AL84</f>
        <v/>
      </c>
      <c r="H79" s="6" t="str">
        <f>個人種目入力!AM84</f>
        <v/>
      </c>
      <c r="I79" s="6" t="str">
        <f>個人種目入力!AN84</f>
        <v/>
      </c>
      <c r="J79" s="6" t="str">
        <f>IF(ISBLANK(個人種目入力!AO84),"",個人種目入力!AO84)</f>
        <v/>
      </c>
      <c r="N79" s="47" t="str">
        <f t="shared" si="8"/>
        <v/>
      </c>
      <c r="O79" s="47" t="str">
        <f t="shared" si="6"/>
        <v/>
      </c>
      <c r="P79" s="47"/>
      <c r="Q79" s="48" t="str">
        <f t="shared" si="9"/>
        <v/>
      </c>
      <c r="R79" s="48" t="str">
        <f t="shared" si="7"/>
        <v/>
      </c>
      <c r="S79" s="48"/>
    </row>
    <row r="80" spans="1:19">
      <c r="A80" s="6">
        <v>79</v>
      </c>
      <c r="B80" s="6" t="str">
        <f>個人種目入力!AB85</f>
        <v/>
      </c>
      <c r="C80" s="6" t="str">
        <f>個人種目入力!AH85</f>
        <v xml:space="preserve"> </v>
      </c>
      <c r="D80" s="6" t="str">
        <f>個人種目入力!AI85</f>
        <v/>
      </c>
      <c r="E80" s="6" t="str">
        <f>個人種目入力!AJ85</f>
        <v/>
      </c>
      <c r="F80" s="6" t="str">
        <f>個人種目入力!AK85</f>
        <v/>
      </c>
      <c r="G80" s="6" t="str">
        <f>個人種目入力!AL85</f>
        <v/>
      </c>
      <c r="H80" s="6" t="str">
        <f>個人種目入力!AM85</f>
        <v/>
      </c>
      <c r="I80" s="6" t="str">
        <f>個人種目入力!AN85</f>
        <v/>
      </c>
      <c r="J80" s="6" t="str">
        <f>IF(ISBLANK(個人種目入力!AO85),"",個人種目入力!AO85)</f>
        <v/>
      </c>
      <c r="N80" s="47" t="str">
        <f t="shared" si="8"/>
        <v/>
      </c>
      <c r="O80" s="47" t="str">
        <f t="shared" si="6"/>
        <v/>
      </c>
      <c r="P80" s="47"/>
      <c r="Q80" s="48" t="str">
        <f t="shared" si="9"/>
        <v/>
      </c>
      <c r="R80" s="48" t="str">
        <f t="shared" si="7"/>
        <v/>
      </c>
      <c r="S80" s="48"/>
    </row>
    <row r="81" spans="1:19">
      <c r="A81" s="6">
        <v>80</v>
      </c>
      <c r="B81" s="6" t="str">
        <f>個人種目入力!AB86</f>
        <v/>
      </c>
      <c r="C81" s="6" t="str">
        <f>個人種目入力!AH86</f>
        <v xml:space="preserve"> </v>
      </c>
      <c r="D81" s="6" t="str">
        <f>個人種目入力!AI86</f>
        <v/>
      </c>
      <c r="E81" s="6" t="str">
        <f>個人種目入力!AJ86</f>
        <v/>
      </c>
      <c r="F81" s="6" t="str">
        <f>個人種目入力!AK86</f>
        <v/>
      </c>
      <c r="G81" s="6" t="str">
        <f>個人種目入力!AL86</f>
        <v/>
      </c>
      <c r="H81" s="6" t="str">
        <f>個人種目入力!AM86</f>
        <v/>
      </c>
      <c r="I81" s="6" t="str">
        <f>個人種目入力!AN86</f>
        <v/>
      </c>
      <c r="J81" s="6" t="str">
        <f>IF(ISBLANK(個人種目入力!AO86),"",個人種目入力!AO86)</f>
        <v/>
      </c>
      <c r="N81" s="47" t="str">
        <f t="shared" si="8"/>
        <v/>
      </c>
      <c r="O81" s="47" t="str">
        <f t="shared" si="6"/>
        <v/>
      </c>
      <c r="P81" s="47"/>
      <c r="Q81" s="48" t="str">
        <f t="shared" si="9"/>
        <v/>
      </c>
      <c r="R81" s="48" t="str">
        <f t="shared" si="7"/>
        <v/>
      </c>
      <c r="S81" s="48"/>
    </row>
    <row r="82" spans="1:19">
      <c r="A82" s="6">
        <v>81</v>
      </c>
      <c r="B82" s="6" t="str">
        <f>個人種目入力!AB87</f>
        <v/>
      </c>
      <c r="C82" s="6" t="str">
        <f>個人種目入力!AH87</f>
        <v xml:space="preserve"> </v>
      </c>
      <c r="D82" s="6" t="str">
        <f>個人種目入力!AI87</f>
        <v/>
      </c>
      <c r="E82" s="6" t="str">
        <f>個人種目入力!AJ87</f>
        <v/>
      </c>
      <c r="F82" s="6" t="str">
        <f>個人種目入力!AK87</f>
        <v/>
      </c>
      <c r="G82" s="6" t="str">
        <f>個人種目入力!AL87</f>
        <v/>
      </c>
      <c r="H82" s="6" t="str">
        <f>個人種目入力!AM87</f>
        <v/>
      </c>
      <c r="I82" s="6" t="str">
        <f>個人種目入力!AN87</f>
        <v/>
      </c>
      <c r="J82" s="6" t="str">
        <f>IF(ISBLANK(個人種目入力!AO87),"",個人種目入力!AO87)</f>
        <v/>
      </c>
      <c r="N82" s="47" t="str">
        <f t="shared" si="8"/>
        <v/>
      </c>
      <c r="O82" s="47" t="str">
        <f t="shared" si="6"/>
        <v/>
      </c>
      <c r="P82" s="47"/>
      <c r="Q82" s="48" t="str">
        <f t="shared" si="9"/>
        <v/>
      </c>
      <c r="R82" s="48" t="str">
        <f t="shared" si="7"/>
        <v/>
      </c>
      <c r="S82" s="48"/>
    </row>
    <row r="83" spans="1:19">
      <c r="A83" s="6">
        <v>82</v>
      </c>
      <c r="B83" s="6" t="str">
        <f>個人種目入力!AB88</f>
        <v/>
      </c>
      <c r="C83" s="6" t="str">
        <f>個人種目入力!AH88</f>
        <v xml:space="preserve"> </v>
      </c>
      <c r="D83" s="6" t="str">
        <f>個人種目入力!AI88</f>
        <v/>
      </c>
      <c r="E83" s="6" t="str">
        <f>個人種目入力!AJ88</f>
        <v/>
      </c>
      <c r="F83" s="6" t="str">
        <f>個人種目入力!AK88</f>
        <v/>
      </c>
      <c r="G83" s="6" t="str">
        <f>個人種目入力!AL88</f>
        <v/>
      </c>
      <c r="H83" s="6" t="str">
        <f>個人種目入力!AM88</f>
        <v/>
      </c>
      <c r="I83" s="6" t="str">
        <f>個人種目入力!AN88</f>
        <v/>
      </c>
      <c r="J83" s="6" t="str">
        <f>IF(ISBLANK(個人種目入力!AO88),"",個人種目入力!AO88)</f>
        <v/>
      </c>
      <c r="N83" s="47" t="str">
        <f t="shared" si="8"/>
        <v/>
      </c>
      <c r="O83" s="47" t="str">
        <f t="shared" si="6"/>
        <v/>
      </c>
      <c r="P83" s="47"/>
      <c r="Q83" s="48" t="str">
        <f t="shared" si="9"/>
        <v/>
      </c>
      <c r="R83" s="48" t="str">
        <f t="shared" si="7"/>
        <v/>
      </c>
      <c r="S83" s="48"/>
    </row>
    <row r="84" spans="1:19">
      <c r="A84" s="6">
        <v>83</v>
      </c>
      <c r="B84" s="6" t="str">
        <f>個人種目入力!AB89</f>
        <v/>
      </c>
      <c r="C84" s="6" t="str">
        <f>個人種目入力!AH89</f>
        <v xml:space="preserve"> </v>
      </c>
      <c r="D84" s="6" t="str">
        <f>個人種目入力!AI89</f>
        <v/>
      </c>
      <c r="E84" s="6" t="str">
        <f>個人種目入力!AJ89</f>
        <v/>
      </c>
      <c r="F84" s="6" t="str">
        <f>個人種目入力!AK89</f>
        <v/>
      </c>
      <c r="G84" s="6" t="str">
        <f>個人種目入力!AL89</f>
        <v/>
      </c>
      <c r="H84" s="6" t="str">
        <f>個人種目入力!AM89</f>
        <v/>
      </c>
      <c r="I84" s="6" t="str">
        <f>個人種目入力!AN89</f>
        <v/>
      </c>
      <c r="J84" s="6" t="str">
        <f>IF(ISBLANK(個人種目入力!AO89),"",個人種目入力!AO89)</f>
        <v/>
      </c>
      <c r="N84" s="47" t="str">
        <f t="shared" si="8"/>
        <v/>
      </c>
      <c r="O84" s="47" t="str">
        <f t="shared" si="6"/>
        <v/>
      </c>
      <c r="P84" s="47"/>
      <c r="Q84" s="48" t="str">
        <f t="shared" si="9"/>
        <v/>
      </c>
      <c r="R84" s="48" t="str">
        <f t="shared" si="7"/>
        <v/>
      </c>
      <c r="S84" s="48"/>
    </row>
    <row r="85" spans="1:19">
      <c r="A85" s="6">
        <v>84</v>
      </c>
      <c r="B85" s="6" t="str">
        <f>個人種目入力!AB90</f>
        <v/>
      </c>
      <c r="C85" s="6" t="str">
        <f>個人種目入力!AH90</f>
        <v xml:space="preserve"> </v>
      </c>
      <c r="D85" s="6" t="str">
        <f>個人種目入力!AI90</f>
        <v/>
      </c>
      <c r="E85" s="6" t="str">
        <f>個人種目入力!AJ90</f>
        <v/>
      </c>
      <c r="F85" s="6" t="str">
        <f>個人種目入力!AK90</f>
        <v/>
      </c>
      <c r="G85" s="6" t="str">
        <f>個人種目入力!AL90</f>
        <v/>
      </c>
      <c r="H85" s="6" t="str">
        <f>個人種目入力!AM90</f>
        <v/>
      </c>
      <c r="I85" s="6" t="str">
        <f>個人種目入力!AN90</f>
        <v/>
      </c>
      <c r="J85" s="6" t="str">
        <f>IF(ISBLANK(個人種目入力!AO90),"",個人種目入力!AO90)</f>
        <v/>
      </c>
      <c r="N85" s="47" t="str">
        <f t="shared" si="8"/>
        <v/>
      </c>
      <c r="O85" s="47" t="str">
        <f t="shared" si="6"/>
        <v/>
      </c>
      <c r="P85" s="47"/>
      <c r="Q85" s="48" t="str">
        <f t="shared" si="9"/>
        <v/>
      </c>
      <c r="R85" s="48" t="str">
        <f t="shared" si="7"/>
        <v/>
      </c>
      <c r="S85" s="48"/>
    </row>
    <row r="86" spans="1:19">
      <c r="A86" s="6">
        <v>85</v>
      </c>
      <c r="B86" s="6" t="str">
        <f>個人種目入力!AB91</f>
        <v/>
      </c>
      <c r="C86" s="6" t="str">
        <f>個人種目入力!AH91</f>
        <v xml:space="preserve"> </v>
      </c>
      <c r="D86" s="6" t="str">
        <f>個人種目入力!AI91</f>
        <v/>
      </c>
      <c r="E86" s="6" t="str">
        <f>個人種目入力!AJ91</f>
        <v/>
      </c>
      <c r="F86" s="6" t="str">
        <f>個人種目入力!AK91</f>
        <v/>
      </c>
      <c r="G86" s="6" t="str">
        <f>個人種目入力!AL91</f>
        <v/>
      </c>
      <c r="H86" s="6" t="str">
        <f>個人種目入力!AM91</f>
        <v/>
      </c>
      <c r="I86" s="6" t="str">
        <f>個人種目入力!AN91</f>
        <v/>
      </c>
      <c r="J86" s="6" t="str">
        <f>IF(ISBLANK(個人種目入力!AO91),"",個人種目入力!AO91)</f>
        <v/>
      </c>
      <c r="N86" s="47" t="str">
        <f t="shared" si="8"/>
        <v/>
      </c>
      <c r="O86" s="47" t="str">
        <f t="shared" si="6"/>
        <v/>
      </c>
      <c r="P86" s="47"/>
      <c r="Q86" s="48" t="str">
        <f t="shared" si="9"/>
        <v/>
      </c>
      <c r="R86" s="48" t="str">
        <f t="shared" si="7"/>
        <v/>
      </c>
      <c r="S86" s="48"/>
    </row>
    <row r="87" spans="1:19">
      <c r="A87" s="6">
        <v>86</v>
      </c>
      <c r="B87" s="6" t="str">
        <f>個人種目入力!AB92</f>
        <v/>
      </c>
      <c r="C87" s="6" t="str">
        <f>個人種目入力!AH92</f>
        <v xml:space="preserve"> </v>
      </c>
      <c r="D87" s="6" t="str">
        <f>個人種目入力!AI92</f>
        <v/>
      </c>
      <c r="E87" s="6" t="str">
        <f>個人種目入力!AJ92</f>
        <v/>
      </c>
      <c r="F87" s="6" t="str">
        <f>個人種目入力!AK92</f>
        <v/>
      </c>
      <c r="G87" s="6" t="str">
        <f>個人種目入力!AL92</f>
        <v/>
      </c>
      <c r="H87" s="6" t="str">
        <f>個人種目入力!AM92</f>
        <v/>
      </c>
      <c r="I87" s="6" t="str">
        <f>個人種目入力!AN92</f>
        <v/>
      </c>
      <c r="J87" s="6" t="str">
        <f>IF(ISBLANK(個人種目入力!AO92),"",個人種目入力!AO92)</f>
        <v/>
      </c>
      <c r="N87" s="47" t="str">
        <f t="shared" si="8"/>
        <v/>
      </c>
      <c r="O87" s="47" t="str">
        <f t="shared" si="6"/>
        <v/>
      </c>
      <c r="P87" s="47"/>
      <c r="Q87" s="48" t="str">
        <f t="shared" si="9"/>
        <v/>
      </c>
      <c r="R87" s="48" t="str">
        <f t="shared" si="7"/>
        <v/>
      </c>
      <c r="S87" s="48"/>
    </row>
    <row r="88" spans="1:19">
      <c r="A88" s="6">
        <v>87</v>
      </c>
      <c r="B88" s="6" t="str">
        <f>個人種目入力!AB93</f>
        <v/>
      </c>
      <c r="C88" s="6" t="str">
        <f>個人種目入力!AH93</f>
        <v xml:space="preserve"> </v>
      </c>
      <c r="D88" s="6" t="str">
        <f>個人種目入力!AI93</f>
        <v/>
      </c>
      <c r="E88" s="6" t="str">
        <f>個人種目入力!AJ93</f>
        <v/>
      </c>
      <c r="F88" s="6" t="str">
        <f>個人種目入力!AK93</f>
        <v/>
      </c>
      <c r="G88" s="6" t="str">
        <f>個人種目入力!AL93</f>
        <v/>
      </c>
      <c r="H88" s="6" t="str">
        <f>個人種目入力!AM93</f>
        <v/>
      </c>
      <c r="I88" s="6" t="str">
        <f>個人種目入力!AN93</f>
        <v/>
      </c>
      <c r="J88" s="6" t="str">
        <f>IF(ISBLANK(個人種目入力!AO93),"",個人種目入力!AO93)</f>
        <v/>
      </c>
      <c r="N88" s="47" t="str">
        <f t="shared" si="8"/>
        <v/>
      </c>
      <c r="O88" s="47" t="str">
        <f t="shared" si="6"/>
        <v/>
      </c>
      <c r="P88" s="47"/>
      <c r="Q88" s="48" t="str">
        <f t="shared" si="9"/>
        <v/>
      </c>
      <c r="R88" s="48" t="str">
        <f t="shared" si="7"/>
        <v/>
      </c>
      <c r="S88" s="48"/>
    </row>
    <row r="89" spans="1:19">
      <c r="A89" s="6">
        <v>88</v>
      </c>
      <c r="B89" s="6" t="str">
        <f>個人種目入力!AB94</f>
        <v/>
      </c>
      <c r="C89" s="6" t="str">
        <f>個人種目入力!AH94</f>
        <v xml:space="preserve"> </v>
      </c>
      <c r="D89" s="6" t="str">
        <f>個人種目入力!AI94</f>
        <v/>
      </c>
      <c r="E89" s="6" t="str">
        <f>個人種目入力!AJ94</f>
        <v/>
      </c>
      <c r="F89" s="6" t="str">
        <f>個人種目入力!AK94</f>
        <v/>
      </c>
      <c r="G89" s="6" t="str">
        <f>個人種目入力!AL94</f>
        <v/>
      </c>
      <c r="H89" s="6" t="str">
        <f>個人種目入力!AM94</f>
        <v/>
      </c>
      <c r="I89" s="6" t="str">
        <f>個人種目入力!AN94</f>
        <v/>
      </c>
      <c r="J89" s="6" t="str">
        <f>IF(ISBLANK(個人種目入力!AO94),"",個人種目入力!AO94)</f>
        <v/>
      </c>
      <c r="N89" s="47" t="str">
        <f t="shared" si="8"/>
        <v/>
      </c>
      <c r="O89" s="47" t="str">
        <f t="shared" si="6"/>
        <v/>
      </c>
      <c r="P89" s="47"/>
      <c r="Q89" s="48" t="str">
        <f t="shared" si="9"/>
        <v/>
      </c>
      <c r="R89" s="48" t="str">
        <f t="shared" si="7"/>
        <v/>
      </c>
      <c r="S89" s="48"/>
    </row>
    <row r="90" spans="1:19">
      <c r="A90" s="6">
        <v>89</v>
      </c>
      <c r="B90" s="6" t="str">
        <f>個人種目入力!AB95</f>
        <v/>
      </c>
      <c r="C90" s="6" t="str">
        <f>個人種目入力!AH95</f>
        <v xml:space="preserve"> </v>
      </c>
      <c r="D90" s="6" t="str">
        <f>個人種目入力!AI95</f>
        <v/>
      </c>
      <c r="E90" s="6" t="str">
        <f>個人種目入力!AJ95</f>
        <v/>
      </c>
      <c r="F90" s="6" t="str">
        <f>個人種目入力!AK95</f>
        <v/>
      </c>
      <c r="G90" s="6" t="str">
        <f>個人種目入力!AL95</f>
        <v/>
      </c>
      <c r="H90" s="6" t="str">
        <f>個人種目入力!AM95</f>
        <v/>
      </c>
      <c r="I90" s="6" t="str">
        <f>個人種目入力!AN95</f>
        <v/>
      </c>
      <c r="J90" s="6" t="str">
        <f>IF(ISBLANK(個人種目入力!AO95),"",個人種目入力!AO95)</f>
        <v/>
      </c>
      <c r="N90" s="47" t="str">
        <f t="shared" si="8"/>
        <v/>
      </c>
      <c r="O90" s="47" t="str">
        <f t="shared" si="6"/>
        <v/>
      </c>
      <c r="P90" s="47"/>
      <c r="Q90" s="48" t="str">
        <f t="shared" si="9"/>
        <v/>
      </c>
      <c r="R90" s="48" t="str">
        <f t="shared" si="7"/>
        <v/>
      </c>
      <c r="S90" s="48"/>
    </row>
    <row r="91" spans="1:19">
      <c r="A91" s="6">
        <v>90</v>
      </c>
      <c r="B91" s="6" t="str">
        <f>個人種目入力!AB96</f>
        <v/>
      </c>
      <c r="C91" s="6" t="str">
        <f>個人種目入力!AH96</f>
        <v xml:space="preserve"> </v>
      </c>
      <c r="D91" s="6" t="str">
        <f>個人種目入力!AI96</f>
        <v/>
      </c>
      <c r="E91" s="6" t="str">
        <f>個人種目入力!AJ96</f>
        <v/>
      </c>
      <c r="F91" s="6" t="str">
        <f>個人種目入力!AK96</f>
        <v/>
      </c>
      <c r="G91" s="6" t="str">
        <f>個人種目入力!AL96</f>
        <v/>
      </c>
      <c r="H91" s="6" t="str">
        <f>個人種目入力!AM96</f>
        <v/>
      </c>
      <c r="I91" s="6" t="str">
        <f>個人種目入力!AN96</f>
        <v/>
      </c>
      <c r="J91" s="6" t="str">
        <f>IF(ISBLANK(個人種目入力!AO96),"",個人種目入力!AO96)</f>
        <v/>
      </c>
      <c r="N91" s="47" t="str">
        <f t="shared" si="8"/>
        <v/>
      </c>
      <c r="O91" s="47" t="str">
        <f t="shared" si="6"/>
        <v/>
      </c>
      <c r="P91" s="47"/>
      <c r="Q91" s="48" t="str">
        <f t="shared" si="9"/>
        <v/>
      </c>
      <c r="R91" s="48" t="str">
        <f t="shared" si="7"/>
        <v/>
      </c>
      <c r="S91" s="48"/>
    </row>
    <row r="92" spans="1:19">
      <c r="A92" s="6">
        <v>91</v>
      </c>
      <c r="B92" s="6" t="str">
        <f>個人種目入力!AB97</f>
        <v/>
      </c>
      <c r="C92" s="6" t="str">
        <f>個人種目入力!AH97</f>
        <v xml:space="preserve"> </v>
      </c>
      <c r="D92" s="6" t="str">
        <f>個人種目入力!AI97</f>
        <v/>
      </c>
      <c r="E92" s="6" t="str">
        <f>個人種目入力!AJ97</f>
        <v/>
      </c>
      <c r="F92" s="6" t="str">
        <f>個人種目入力!AK97</f>
        <v/>
      </c>
      <c r="G92" s="6" t="str">
        <f>個人種目入力!AL97</f>
        <v/>
      </c>
      <c r="H92" s="6" t="str">
        <f>個人種目入力!AM97</f>
        <v/>
      </c>
      <c r="I92" s="6" t="str">
        <f>個人種目入力!AN97</f>
        <v/>
      </c>
      <c r="J92" s="6" t="str">
        <f>IF(ISBLANK(個人種目入力!AO97),"",個人種目入力!AO97)</f>
        <v/>
      </c>
      <c r="N92" s="47" t="str">
        <f t="shared" si="8"/>
        <v/>
      </c>
      <c r="O92" s="47" t="str">
        <f t="shared" si="6"/>
        <v/>
      </c>
      <c r="P92" s="47"/>
      <c r="Q92" s="48" t="str">
        <f t="shared" si="9"/>
        <v/>
      </c>
      <c r="R92" s="48" t="str">
        <f t="shared" si="7"/>
        <v/>
      </c>
      <c r="S92" s="48"/>
    </row>
    <row r="93" spans="1:19">
      <c r="A93" s="6">
        <v>92</v>
      </c>
      <c r="B93" s="6" t="str">
        <f>個人種目入力!AB98</f>
        <v/>
      </c>
      <c r="C93" s="6" t="str">
        <f>個人種目入力!AH98</f>
        <v xml:space="preserve"> </v>
      </c>
      <c r="D93" s="6" t="str">
        <f>個人種目入力!AI98</f>
        <v/>
      </c>
      <c r="E93" s="6" t="str">
        <f>個人種目入力!AJ98</f>
        <v/>
      </c>
      <c r="F93" s="6" t="str">
        <f>個人種目入力!AK98</f>
        <v/>
      </c>
      <c r="G93" s="6" t="str">
        <f>個人種目入力!AL98</f>
        <v/>
      </c>
      <c r="H93" s="6" t="str">
        <f>個人種目入力!AM98</f>
        <v/>
      </c>
      <c r="I93" s="6" t="str">
        <f>個人種目入力!AN98</f>
        <v/>
      </c>
      <c r="J93" s="6" t="str">
        <f>IF(ISBLANK(個人種目入力!AO98),"",個人種目入力!AO98)</f>
        <v/>
      </c>
      <c r="N93" s="47" t="str">
        <f t="shared" si="8"/>
        <v/>
      </c>
      <c r="O93" s="47" t="str">
        <f t="shared" si="6"/>
        <v/>
      </c>
      <c r="P93" s="47"/>
      <c r="Q93" s="48" t="str">
        <f t="shared" si="9"/>
        <v/>
      </c>
      <c r="R93" s="48" t="str">
        <f t="shared" si="7"/>
        <v/>
      </c>
      <c r="S93" s="48"/>
    </row>
    <row r="94" spans="1:19">
      <c r="A94" s="6">
        <v>93</v>
      </c>
      <c r="B94" s="6" t="str">
        <f>個人種目入力!AB99</f>
        <v/>
      </c>
      <c r="C94" s="6" t="str">
        <f>個人種目入力!AH99</f>
        <v xml:space="preserve"> </v>
      </c>
      <c r="D94" s="6" t="str">
        <f>個人種目入力!AI99</f>
        <v/>
      </c>
      <c r="E94" s="6" t="str">
        <f>個人種目入力!AJ99</f>
        <v/>
      </c>
      <c r="F94" s="6" t="str">
        <f>個人種目入力!AK99</f>
        <v/>
      </c>
      <c r="G94" s="6" t="str">
        <f>個人種目入力!AL99</f>
        <v/>
      </c>
      <c r="H94" s="6" t="str">
        <f>個人種目入力!AM99</f>
        <v/>
      </c>
      <c r="I94" s="6" t="str">
        <f>個人種目入力!AN99</f>
        <v/>
      </c>
      <c r="J94" s="6" t="str">
        <f>IF(ISBLANK(個人種目入力!AO99),"",個人種目入力!AO99)</f>
        <v/>
      </c>
      <c r="N94" s="47" t="str">
        <f t="shared" si="8"/>
        <v/>
      </c>
      <c r="O94" s="47" t="str">
        <f t="shared" si="6"/>
        <v/>
      </c>
      <c r="P94" s="47"/>
      <c r="Q94" s="48" t="str">
        <f t="shared" si="9"/>
        <v/>
      </c>
      <c r="R94" s="48" t="str">
        <f t="shared" si="7"/>
        <v/>
      </c>
      <c r="S94" s="48"/>
    </row>
    <row r="95" spans="1:19">
      <c r="A95" s="6">
        <v>94</v>
      </c>
      <c r="B95" s="6" t="str">
        <f>個人種目入力!AB100</f>
        <v/>
      </c>
      <c r="C95" s="6" t="str">
        <f>個人種目入力!AH100</f>
        <v xml:space="preserve"> </v>
      </c>
      <c r="D95" s="6" t="str">
        <f>個人種目入力!AI100</f>
        <v/>
      </c>
      <c r="E95" s="6" t="str">
        <f>個人種目入力!AJ100</f>
        <v/>
      </c>
      <c r="F95" s="6" t="str">
        <f>個人種目入力!AK100</f>
        <v/>
      </c>
      <c r="G95" s="6" t="str">
        <f>個人種目入力!AL100</f>
        <v/>
      </c>
      <c r="H95" s="6" t="str">
        <f>個人種目入力!AM100</f>
        <v/>
      </c>
      <c r="I95" s="6" t="str">
        <f>個人種目入力!AN100</f>
        <v/>
      </c>
      <c r="J95" s="6" t="str">
        <f>IF(ISBLANK(個人種目入力!AO100),"",個人種目入力!AO100)</f>
        <v/>
      </c>
      <c r="N95" s="47" t="str">
        <f t="shared" si="8"/>
        <v/>
      </c>
      <c r="O95" s="47" t="str">
        <f t="shared" si="6"/>
        <v/>
      </c>
      <c r="P95" s="47"/>
      <c r="Q95" s="48" t="str">
        <f t="shared" si="9"/>
        <v/>
      </c>
      <c r="R95" s="48" t="str">
        <f t="shared" si="7"/>
        <v/>
      </c>
      <c r="S95" s="48"/>
    </row>
    <row r="96" spans="1:19">
      <c r="A96" s="6">
        <v>95</v>
      </c>
      <c r="B96" s="6" t="str">
        <f>個人種目入力!AB101</f>
        <v/>
      </c>
      <c r="C96" s="6" t="str">
        <f>個人種目入力!AH101</f>
        <v xml:space="preserve"> </v>
      </c>
      <c r="D96" s="6" t="str">
        <f>個人種目入力!AI101</f>
        <v/>
      </c>
      <c r="E96" s="6" t="str">
        <f>個人種目入力!AJ101</f>
        <v/>
      </c>
      <c r="F96" s="6" t="str">
        <f>個人種目入力!AK101</f>
        <v/>
      </c>
      <c r="G96" s="6" t="str">
        <f>個人種目入力!AL101</f>
        <v/>
      </c>
      <c r="H96" s="6" t="str">
        <f>個人種目入力!AM101</f>
        <v/>
      </c>
      <c r="I96" s="6" t="str">
        <f>個人種目入力!AN101</f>
        <v/>
      </c>
      <c r="J96" s="6" t="str">
        <f>IF(ISBLANK(個人種目入力!AO101),"",個人種目入力!AO101)</f>
        <v/>
      </c>
      <c r="N96" s="47" t="str">
        <f t="shared" si="8"/>
        <v/>
      </c>
      <c r="O96" s="47" t="str">
        <f t="shared" si="6"/>
        <v/>
      </c>
      <c r="P96" s="47"/>
      <c r="Q96" s="48" t="str">
        <f t="shared" si="9"/>
        <v/>
      </c>
      <c r="R96" s="48" t="str">
        <f t="shared" si="7"/>
        <v/>
      </c>
      <c r="S96" s="48"/>
    </row>
    <row r="97" spans="1:19">
      <c r="A97" s="6">
        <v>96</v>
      </c>
      <c r="B97" s="6" t="str">
        <f>個人種目入力!AB102</f>
        <v/>
      </c>
      <c r="C97" s="6" t="str">
        <f>個人種目入力!AH102</f>
        <v xml:space="preserve"> </v>
      </c>
      <c r="D97" s="6" t="str">
        <f>個人種目入力!AI102</f>
        <v/>
      </c>
      <c r="E97" s="6" t="str">
        <f>個人種目入力!AJ102</f>
        <v/>
      </c>
      <c r="F97" s="6" t="str">
        <f>個人種目入力!AK102</f>
        <v/>
      </c>
      <c r="G97" s="6" t="str">
        <f>個人種目入力!AL102</f>
        <v/>
      </c>
      <c r="H97" s="6" t="str">
        <f>個人種目入力!AM102</f>
        <v/>
      </c>
      <c r="I97" s="6" t="str">
        <f>個人種目入力!AN102</f>
        <v/>
      </c>
      <c r="J97" s="6" t="str">
        <f>IF(ISBLANK(個人種目入力!AO102),"",個人種目入力!AO102)</f>
        <v/>
      </c>
      <c r="N97" s="47" t="str">
        <f t="shared" si="8"/>
        <v/>
      </c>
      <c r="O97" s="47" t="str">
        <f t="shared" si="6"/>
        <v/>
      </c>
      <c r="P97" s="47"/>
      <c r="Q97" s="48" t="str">
        <f t="shared" si="9"/>
        <v/>
      </c>
      <c r="R97" s="48" t="str">
        <f t="shared" si="7"/>
        <v/>
      </c>
      <c r="S97" s="48"/>
    </row>
    <row r="98" spans="1:19">
      <c r="A98" s="6">
        <v>97</v>
      </c>
      <c r="B98" s="6" t="str">
        <f>個人種目入力!AB103</f>
        <v/>
      </c>
      <c r="C98" s="6" t="str">
        <f>個人種目入力!AH103</f>
        <v xml:space="preserve"> </v>
      </c>
      <c r="D98" s="6" t="str">
        <f>個人種目入力!AI103</f>
        <v/>
      </c>
      <c r="E98" s="6" t="str">
        <f>個人種目入力!AJ103</f>
        <v/>
      </c>
      <c r="F98" s="6" t="str">
        <f>個人種目入力!AK103</f>
        <v/>
      </c>
      <c r="G98" s="6" t="str">
        <f>個人種目入力!AL103</f>
        <v/>
      </c>
      <c r="H98" s="6" t="str">
        <f>個人種目入力!AM103</f>
        <v/>
      </c>
      <c r="I98" s="6" t="str">
        <f>個人種目入力!AN103</f>
        <v/>
      </c>
      <c r="J98" s="6" t="str">
        <f>IF(ISBLANK(個人種目入力!AO103),"",個人種目入力!AO103)</f>
        <v/>
      </c>
      <c r="N98" s="47" t="str">
        <f t="shared" si="8"/>
        <v/>
      </c>
      <c r="O98" s="47" t="str">
        <f t="shared" ref="O98:O150" si="10">IF(N98="","",1/COUNTIF($N$2:$N$150,N98))</f>
        <v/>
      </c>
      <c r="P98" s="47"/>
      <c r="Q98" s="48" t="str">
        <f t="shared" si="9"/>
        <v/>
      </c>
      <c r="R98" s="48" t="str">
        <f t="shared" ref="R98:R150" si="11">IF(Q98="","",1/COUNTIF($Q$2:$Q$150,Q98))</f>
        <v/>
      </c>
      <c r="S98" s="48"/>
    </row>
    <row r="99" spans="1:19">
      <c r="A99" s="6">
        <v>98</v>
      </c>
      <c r="B99" s="6" t="str">
        <f>個人種目入力!AB104</f>
        <v/>
      </c>
      <c r="C99" s="6" t="str">
        <f>個人種目入力!AH104</f>
        <v xml:space="preserve"> </v>
      </c>
      <c r="D99" s="6" t="str">
        <f>個人種目入力!AI104</f>
        <v/>
      </c>
      <c r="E99" s="6" t="str">
        <f>個人種目入力!AJ104</f>
        <v/>
      </c>
      <c r="F99" s="6" t="str">
        <f>個人種目入力!AK104</f>
        <v/>
      </c>
      <c r="G99" s="6" t="str">
        <f>個人種目入力!AL104</f>
        <v/>
      </c>
      <c r="H99" s="6" t="str">
        <f>個人種目入力!AM104</f>
        <v/>
      </c>
      <c r="I99" s="6" t="str">
        <f>個人種目入力!AN104</f>
        <v/>
      </c>
      <c r="J99" s="6" t="str">
        <f>IF(ISBLANK(個人種目入力!AO104),"",個人種目入力!AO104)</f>
        <v/>
      </c>
      <c r="N99" s="47" t="str">
        <f t="shared" si="8"/>
        <v/>
      </c>
      <c r="O99" s="47" t="str">
        <f t="shared" si="10"/>
        <v/>
      </c>
      <c r="P99" s="47"/>
      <c r="Q99" s="48" t="str">
        <f t="shared" si="9"/>
        <v/>
      </c>
      <c r="R99" s="48" t="str">
        <f t="shared" si="11"/>
        <v/>
      </c>
      <c r="S99" s="48"/>
    </row>
    <row r="100" spans="1:19">
      <c r="A100" s="6">
        <v>99</v>
      </c>
      <c r="B100" s="6" t="str">
        <f>個人種目入力!AB105</f>
        <v/>
      </c>
      <c r="C100" s="6" t="str">
        <f>個人種目入力!AH105</f>
        <v xml:space="preserve"> </v>
      </c>
      <c r="D100" s="6" t="str">
        <f>個人種目入力!AI105</f>
        <v/>
      </c>
      <c r="E100" s="6" t="str">
        <f>個人種目入力!AJ105</f>
        <v/>
      </c>
      <c r="F100" s="6" t="str">
        <f>個人種目入力!AK105</f>
        <v/>
      </c>
      <c r="G100" s="6" t="str">
        <f>個人種目入力!AL105</f>
        <v/>
      </c>
      <c r="H100" s="6" t="str">
        <f>個人種目入力!AM105</f>
        <v/>
      </c>
      <c r="I100" s="6" t="str">
        <f>個人種目入力!AN105</f>
        <v/>
      </c>
      <c r="J100" s="6" t="str">
        <f>IF(ISBLANK(個人種目入力!AO105),"",個人種目入力!AO105)</f>
        <v/>
      </c>
      <c r="N100" s="47" t="str">
        <f t="shared" si="8"/>
        <v/>
      </c>
      <c r="O100" s="47" t="str">
        <f t="shared" si="10"/>
        <v/>
      </c>
      <c r="P100" s="47"/>
      <c r="Q100" s="48" t="str">
        <f t="shared" si="9"/>
        <v/>
      </c>
      <c r="R100" s="48" t="str">
        <f t="shared" si="11"/>
        <v/>
      </c>
      <c r="S100" s="48"/>
    </row>
    <row r="101" spans="1:19">
      <c r="A101" s="6">
        <v>100</v>
      </c>
      <c r="B101" s="6" t="str">
        <f>個人種目入力!AB106</f>
        <v/>
      </c>
      <c r="C101" s="6" t="str">
        <f>個人種目入力!AH106</f>
        <v xml:space="preserve"> </v>
      </c>
      <c r="D101" s="6" t="str">
        <f>個人種目入力!AI106</f>
        <v/>
      </c>
      <c r="E101" s="6" t="str">
        <f>個人種目入力!AJ106</f>
        <v/>
      </c>
      <c r="F101" s="6" t="str">
        <f>個人種目入力!AK106</f>
        <v/>
      </c>
      <c r="G101" s="6" t="str">
        <f>個人種目入力!AL106</f>
        <v/>
      </c>
      <c r="H101" s="6" t="str">
        <f>個人種目入力!AM106</f>
        <v/>
      </c>
      <c r="I101" s="6" t="str">
        <f>個人種目入力!AN106</f>
        <v/>
      </c>
      <c r="J101" s="6" t="str">
        <f>IF(ISBLANK(個人種目入力!AO106),"",個人種目入力!AO106)</f>
        <v/>
      </c>
      <c r="N101" s="47" t="str">
        <f t="shared" si="8"/>
        <v/>
      </c>
      <c r="O101" s="47" t="str">
        <f t="shared" si="10"/>
        <v/>
      </c>
      <c r="P101" s="47"/>
      <c r="Q101" s="48" t="str">
        <f t="shared" si="9"/>
        <v/>
      </c>
      <c r="R101" s="48" t="str">
        <f t="shared" si="11"/>
        <v/>
      </c>
      <c r="S101" s="48"/>
    </row>
    <row r="102" spans="1:19">
      <c r="A102" s="6">
        <v>101</v>
      </c>
      <c r="B102" s="6" t="str">
        <f>個人種目入力!AB107</f>
        <v/>
      </c>
      <c r="C102" s="6" t="str">
        <f>個人種目入力!AH107</f>
        <v xml:space="preserve"> </v>
      </c>
      <c r="D102" s="6" t="str">
        <f>個人種目入力!AI107</f>
        <v/>
      </c>
      <c r="E102" s="6" t="str">
        <f>個人種目入力!AJ107</f>
        <v/>
      </c>
      <c r="F102" s="6" t="str">
        <f>個人種目入力!AK107</f>
        <v/>
      </c>
      <c r="G102" s="6" t="str">
        <f>個人種目入力!AL107</f>
        <v/>
      </c>
      <c r="H102" s="6" t="str">
        <f>個人種目入力!AM107</f>
        <v/>
      </c>
      <c r="I102" s="6" t="str">
        <f>個人種目入力!AN107</f>
        <v/>
      </c>
      <c r="J102" s="6" t="str">
        <f>IF(ISBLANK(個人種目入力!AO107),"",個人種目入力!AO107)</f>
        <v/>
      </c>
      <c r="N102" s="47" t="str">
        <f t="shared" ref="N102:N126" si="12">IF(B102="","",IF(B102&lt;200000000,B102,""))</f>
        <v/>
      </c>
      <c r="O102" s="47" t="str">
        <f t="shared" si="10"/>
        <v/>
      </c>
      <c r="P102" s="47"/>
      <c r="Q102" s="48" t="str">
        <f t="shared" ref="Q102:Q126" si="13">IF(B102="","",IF(B102&gt;200000000,B102,""))</f>
        <v/>
      </c>
      <c r="R102" s="48" t="str">
        <f t="shared" si="11"/>
        <v/>
      </c>
      <c r="S102" s="48"/>
    </row>
    <row r="103" spans="1:19">
      <c r="A103" s="6">
        <v>102</v>
      </c>
      <c r="B103" s="6" t="str">
        <f>個人種目入力!AB108</f>
        <v/>
      </c>
      <c r="C103" s="6" t="str">
        <f>個人種目入力!AH108</f>
        <v xml:space="preserve"> </v>
      </c>
      <c r="D103" s="6" t="str">
        <f>個人種目入力!AI108</f>
        <v/>
      </c>
      <c r="E103" s="6" t="str">
        <f>個人種目入力!AJ108</f>
        <v/>
      </c>
      <c r="F103" s="6" t="str">
        <f>個人種目入力!AK108</f>
        <v/>
      </c>
      <c r="G103" s="6" t="str">
        <f>個人種目入力!AL108</f>
        <v/>
      </c>
      <c r="H103" s="6" t="str">
        <f>個人種目入力!AM108</f>
        <v/>
      </c>
      <c r="I103" s="6" t="str">
        <f>個人種目入力!AN108</f>
        <v/>
      </c>
      <c r="J103" s="6" t="str">
        <f>IF(ISBLANK(個人種目入力!AO108),"",個人種目入力!AO108)</f>
        <v/>
      </c>
      <c r="N103" s="47" t="str">
        <f t="shared" si="12"/>
        <v/>
      </c>
      <c r="O103" s="47" t="str">
        <f t="shared" si="10"/>
        <v/>
      </c>
      <c r="P103" s="47"/>
      <c r="Q103" s="48" t="str">
        <f t="shared" si="13"/>
        <v/>
      </c>
      <c r="R103" s="48" t="str">
        <f t="shared" si="11"/>
        <v/>
      </c>
      <c r="S103" s="48"/>
    </row>
    <row r="104" spans="1:19">
      <c r="A104" s="6">
        <v>103</v>
      </c>
      <c r="B104" s="6" t="str">
        <f>個人種目入力!AB109</f>
        <v/>
      </c>
      <c r="C104" s="6" t="str">
        <f>個人種目入力!AH109</f>
        <v xml:space="preserve"> </v>
      </c>
      <c r="D104" s="6" t="str">
        <f>個人種目入力!AI109</f>
        <v/>
      </c>
      <c r="E104" s="6" t="str">
        <f>個人種目入力!AJ109</f>
        <v/>
      </c>
      <c r="F104" s="6" t="str">
        <f>個人種目入力!AK109</f>
        <v/>
      </c>
      <c r="G104" s="6" t="str">
        <f>個人種目入力!AL109</f>
        <v/>
      </c>
      <c r="H104" s="6" t="str">
        <f>個人種目入力!AM109</f>
        <v/>
      </c>
      <c r="I104" s="6" t="str">
        <f>個人種目入力!AN109</f>
        <v/>
      </c>
      <c r="J104" s="6" t="str">
        <f>IF(ISBLANK(個人種目入力!AO109),"",個人種目入力!AO109)</f>
        <v/>
      </c>
      <c r="N104" s="47" t="str">
        <f t="shared" si="12"/>
        <v/>
      </c>
      <c r="O104" s="47" t="str">
        <f t="shared" si="10"/>
        <v/>
      </c>
      <c r="P104" s="47"/>
      <c r="Q104" s="48" t="str">
        <f t="shared" si="13"/>
        <v/>
      </c>
      <c r="R104" s="48" t="str">
        <f t="shared" si="11"/>
        <v/>
      </c>
      <c r="S104" s="48"/>
    </row>
    <row r="105" spans="1:19">
      <c r="A105" s="6">
        <v>104</v>
      </c>
      <c r="B105" s="6" t="str">
        <f>個人種目入力!AB110</f>
        <v/>
      </c>
      <c r="C105" s="6" t="str">
        <f>個人種目入力!AH110</f>
        <v xml:space="preserve"> </v>
      </c>
      <c r="D105" s="6" t="str">
        <f>個人種目入力!AI110</f>
        <v/>
      </c>
      <c r="E105" s="6" t="str">
        <f>個人種目入力!AJ110</f>
        <v/>
      </c>
      <c r="F105" s="6" t="str">
        <f>個人種目入力!AK110</f>
        <v/>
      </c>
      <c r="G105" s="6" t="str">
        <f>個人種目入力!AL110</f>
        <v/>
      </c>
      <c r="H105" s="6" t="str">
        <f>個人種目入力!AM110</f>
        <v/>
      </c>
      <c r="I105" s="6" t="str">
        <f>個人種目入力!AN110</f>
        <v/>
      </c>
      <c r="J105" s="6" t="str">
        <f>IF(ISBLANK(個人種目入力!AO110),"",個人種目入力!AO110)</f>
        <v/>
      </c>
      <c r="N105" s="47" t="str">
        <f t="shared" si="12"/>
        <v/>
      </c>
      <c r="O105" s="47" t="str">
        <f t="shared" si="10"/>
        <v/>
      </c>
      <c r="P105" s="47"/>
      <c r="Q105" s="48" t="str">
        <f t="shared" si="13"/>
        <v/>
      </c>
      <c r="R105" s="48" t="str">
        <f t="shared" si="11"/>
        <v/>
      </c>
      <c r="S105" s="48"/>
    </row>
    <row r="106" spans="1:19">
      <c r="A106" s="6">
        <v>105</v>
      </c>
      <c r="B106" s="6" t="str">
        <f>個人種目入力!AB111</f>
        <v/>
      </c>
      <c r="C106" s="6" t="str">
        <f>個人種目入力!AH111</f>
        <v xml:space="preserve"> </v>
      </c>
      <c r="D106" s="6" t="str">
        <f>個人種目入力!AI111</f>
        <v/>
      </c>
      <c r="E106" s="6" t="str">
        <f>個人種目入力!AJ111</f>
        <v/>
      </c>
      <c r="F106" s="6" t="str">
        <f>個人種目入力!AK111</f>
        <v/>
      </c>
      <c r="G106" s="6" t="str">
        <f>個人種目入力!AL111</f>
        <v/>
      </c>
      <c r="H106" s="6" t="str">
        <f>個人種目入力!AM111</f>
        <v/>
      </c>
      <c r="I106" s="6" t="str">
        <f>個人種目入力!AN111</f>
        <v/>
      </c>
      <c r="J106" s="6" t="str">
        <f>IF(ISBLANK(個人種目入力!AO111),"",個人種目入力!AO111)</f>
        <v/>
      </c>
      <c r="N106" s="47" t="str">
        <f t="shared" si="12"/>
        <v/>
      </c>
      <c r="O106" s="47" t="str">
        <f t="shared" si="10"/>
        <v/>
      </c>
      <c r="P106" s="47"/>
      <c r="Q106" s="48" t="str">
        <f t="shared" si="13"/>
        <v/>
      </c>
      <c r="R106" s="48" t="str">
        <f t="shared" si="11"/>
        <v/>
      </c>
      <c r="S106" s="48"/>
    </row>
    <row r="107" spans="1:19">
      <c r="A107" s="6">
        <v>106</v>
      </c>
      <c r="B107" s="6" t="str">
        <f>個人種目入力!AB112</f>
        <v/>
      </c>
      <c r="C107" s="6" t="str">
        <f>個人種目入力!AH112</f>
        <v xml:space="preserve"> </v>
      </c>
      <c r="D107" s="6" t="str">
        <f>個人種目入力!AI112</f>
        <v/>
      </c>
      <c r="E107" s="6" t="str">
        <f>個人種目入力!AJ112</f>
        <v/>
      </c>
      <c r="F107" s="6" t="str">
        <f>個人種目入力!AK112</f>
        <v/>
      </c>
      <c r="G107" s="6" t="str">
        <f>個人種目入力!AL112</f>
        <v/>
      </c>
      <c r="H107" s="6" t="str">
        <f>個人種目入力!AM112</f>
        <v/>
      </c>
      <c r="I107" s="6" t="str">
        <f>個人種目入力!AN112</f>
        <v/>
      </c>
      <c r="J107" s="6" t="str">
        <f>IF(ISBLANK(個人種目入力!AO112),"",個人種目入力!AO112)</f>
        <v/>
      </c>
      <c r="N107" s="47" t="str">
        <f t="shared" si="12"/>
        <v/>
      </c>
      <c r="O107" s="47" t="str">
        <f t="shared" si="10"/>
        <v/>
      </c>
      <c r="P107" s="47"/>
      <c r="Q107" s="48" t="str">
        <f t="shared" si="13"/>
        <v/>
      </c>
      <c r="R107" s="48" t="str">
        <f t="shared" si="11"/>
        <v/>
      </c>
      <c r="S107" s="48"/>
    </row>
    <row r="108" spans="1:19">
      <c r="A108" s="6">
        <v>107</v>
      </c>
      <c r="B108" s="6" t="str">
        <f>個人種目入力!AB113</f>
        <v/>
      </c>
      <c r="C108" s="6" t="str">
        <f>個人種目入力!AH113</f>
        <v xml:space="preserve"> </v>
      </c>
      <c r="D108" s="6" t="str">
        <f>個人種目入力!AI113</f>
        <v/>
      </c>
      <c r="E108" s="6" t="str">
        <f>個人種目入力!AJ113</f>
        <v/>
      </c>
      <c r="F108" s="6" t="str">
        <f>個人種目入力!AK113</f>
        <v/>
      </c>
      <c r="G108" s="6" t="str">
        <f>個人種目入力!AL113</f>
        <v/>
      </c>
      <c r="H108" s="6" t="str">
        <f>個人種目入力!AM113</f>
        <v/>
      </c>
      <c r="I108" s="6" t="str">
        <f>個人種目入力!AN113</f>
        <v/>
      </c>
      <c r="J108" s="6" t="str">
        <f>IF(ISBLANK(個人種目入力!AO113),"",個人種目入力!AO113)</f>
        <v/>
      </c>
      <c r="N108" s="47" t="str">
        <f t="shared" si="12"/>
        <v/>
      </c>
      <c r="O108" s="47" t="str">
        <f t="shared" si="10"/>
        <v/>
      </c>
      <c r="P108" s="47"/>
      <c r="Q108" s="48" t="str">
        <f t="shared" si="13"/>
        <v/>
      </c>
      <c r="R108" s="48" t="str">
        <f t="shared" si="11"/>
        <v/>
      </c>
      <c r="S108" s="48"/>
    </row>
    <row r="109" spans="1:19">
      <c r="A109" s="6">
        <v>108</v>
      </c>
      <c r="B109" s="6" t="str">
        <f>個人種目入力!AB114</f>
        <v/>
      </c>
      <c r="C109" s="6" t="str">
        <f>個人種目入力!AH114</f>
        <v xml:space="preserve"> </v>
      </c>
      <c r="D109" s="6" t="str">
        <f>個人種目入力!AI114</f>
        <v/>
      </c>
      <c r="E109" s="6" t="str">
        <f>個人種目入力!AJ114</f>
        <v/>
      </c>
      <c r="F109" s="6" t="str">
        <f>個人種目入力!AK114</f>
        <v/>
      </c>
      <c r="G109" s="6" t="str">
        <f>個人種目入力!AL114</f>
        <v/>
      </c>
      <c r="H109" s="6" t="str">
        <f>個人種目入力!AM114</f>
        <v/>
      </c>
      <c r="I109" s="6" t="str">
        <f>個人種目入力!AN114</f>
        <v/>
      </c>
      <c r="J109" s="6" t="str">
        <f>IF(ISBLANK(個人種目入力!AO114),"",個人種目入力!AO114)</f>
        <v/>
      </c>
      <c r="N109" s="47" t="str">
        <f t="shared" si="12"/>
        <v/>
      </c>
      <c r="O109" s="47" t="str">
        <f t="shared" si="10"/>
        <v/>
      </c>
      <c r="P109" s="47"/>
      <c r="Q109" s="48" t="str">
        <f t="shared" si="13"/>
        <v/>
      </c>
      <c r="R109" s="48" t="str">
        <f t="shared" si="11"/>
        <v/>
      </c>
      <c r="S109" s="48"/>
    </row>
    <row r="110" spans="1:19">
      <c r="A110" s="6">
        <v>109</v>
      </c>
      <c r="B110" s="6" t="str">
        <f>個人種目入力!AB115</f>
        <v/>
      </c>
      <c r="C110" s="6" t="str">
        <f>個人種目入力!AH115</f>
        <v xml:space="preserve"> </v>
      </c>
      <c r="D110" s="6" t="str">
        <f>個人種目入力!AI115</f>
        <v/>
      </c>
      <c r="E110" s="6" t="str">
        <f>個人種目入力!AJ115</f>
        <v/>
      </c>
      <c r="F110" s="6" t="str">
        <f>個人種目入力!AK115</f>
        <v/>
      </c>
      <c r="G110" s="6" t="str">
        <f>個人種目入力!AL115</f>
        <v/>
      </c>
      <c r="H110" s="6" t="str">
        <f>個人種目入力!AM115</f>
        <v/>
      </c>
      <c r="I110" s="6" t="str">
        <f>個人種目入力!AN115</f>
        <v/>
      </c>
      <c r="J110" s="6" t="str">
        <f>IF(ISBLANK(個人種目入力!AO115),"",個人種目入力!AO115)</f>
        <v/>
      </c>
      <c r="N110" s="47" t="str">
        <f t="shared" si="12"/>
        <v/>
      </c>
      <c r="O110" s="47" t="str">
        <f t="shared" si="10"/>
        <v/>
      </c>
      <c r="P110" s="47"/>
      <c r="Q110" s="48" t="str">
        <f t="shared" si="13"/>
        <v/>
      </c>
      <c r="R110" s="48" t="str">
        <f t="shared" si="11"/>
        <v/>
      </c>
      <c r="S110" s="48"/>
    </row>
    <row r="111" spans="1:19">
      <c r="A111" s="6">
        <v>110</v>
      </c>
      <c r="B111" s="6" t="str">
        <f>個人種目入力!AB116</f>
        <v/>
      </c>
      <c r="C111" s="6" t="str">
        <f>個人種目入力!AH116</f>
        <v xml:space="preserve"> </v>
      </c>
      <c r="D111" s="6" t="str">
        <f>個人種目入力!AI116</f>
        <v/>
      </c>
      <c r="E111" s="6" t="str">
        <f>個人種目入力!AJ116</f>
        <v/>
      </c>
      <c r="F111" s="6" t="str">
        <f>個人種目入力!AK116</f>
        <v/>
      </c>
      <c r="G111" s="6" t="str">
        <f>個人種目入力!AL116</f>
        <v/>
      </c>
      <c r="H111" s="6" t="str">
        <f>個人種目入力!AM116</f>
        <v/>
      </c>
      <c r="I111" s="6" t="str">
        <f>個人種目入力!AN116</f>
        <v/>
      </c>
      <c r="J111" s="6" t="str">
        <f>IF(ISBLANK(個人種目入力!AO116),"",個人種目入力!AO116)</f>
        <v/>
      </c>
      <c r="N111" s="47" t="str">
        <f t="shared" si="12"/>
        <v/>
      </c>
      <c r="O111" s="47" t="str">
        <f t="shared" si="10"/>
        <v/>
      </c>
      <c r="P111" s="47"/>
      <c r="Q111" s="48" t="str">
        <f t="shared" si="13"/>
        <v/>
      </c>
      <c r="R111" s="48" t="str">
        <f t="shared" si="11"/>
        <v/>
      </c>
      <c r="S111" s="48"/>
    </row>
    <row r="112" spans="1:19">
      <c r="A112" s="6">
        <v>111</v>
      </c>
      <c r="B112" s="6" t="str">
        <f>個人種目入力!AB117</f>
        <v/>
      </c>
      <c r="C112" s="6" t="str">
        <f>個人種目入力!AH117</f>
        <v xml:space="preserve"> </v>
      </c>
      <c r="D112" s="6" t="str">
        <f>個人種目入力!AI117</f>
        <v/>
      </c>
      <c r="E112" s="6" t="str">
        <f>個人種目入力!AJ117</f>
        <v/>
      </c>
      <c r="F112" s="6" t="str">
        <f>個人種目入力!AK117</f>
        <v/>
      </c>
      <c r="G112" s="6" t="str">
        <f>個人種目入力!AL117</f>
        <v/>
      </c>
      <c r="H112" s="6" t="str">
        <f>個人種目入力!AM117</f>
        <v/>
      </c>
      <c r="I112" s="6" t="str">
        <f>個人種目入力!AN117</f>
        <v/>
      </c>
      <c r="J112" s="6" t="str">
        <f>IF(ISBLANK(個人種目入力!AO117),"",個人種目入力!AO117)</f>
        <v/>
      </c>
      <c r="N112" s="47" t="str">
        <f t="shared" si="12"/>
        <v/>
      </c>
      <c r="O112" s="47" t="str">
        <f t="shared" si="10"/>
        <v/>
      </c>
      <c r="P112" s="47"/>
      <c r="Q112" s="48" t="str">
        <f t="shared" si="13"/>
        <v/>
      </c>
      <c r="R112" s="48" t="str">
        <f t="shared" si="11"/>
        <v/>
      </c>
      <c r="S112" s="48"/>
    </row>
    <row r="113" spans="1:19">
      <c r="A113" s="6">
        <v>112</v>
      </c>
      <c r="B113" s="6" t="str">
        <f>個人種目入力!AB118</f>
        <v/>
      </c>
      <c r="C113" s="6" t="str">
        <f>個人種目入力!AH118</f>
        <v xml:space="preserve"> </v>
      </c>
      <c r="D113" s="6" t="str">
        <f>個人種目入力!AI118</f>
        <v/>
      </c>
      <c r="E113" s="6" t="str">
        <f>個人種目入力!AJ118</f>
        <v/>
      </c>
      <c r="F113" s="6" t="str">
        <f>個人種目入力!AK118</f>
        <v/>
      </c>
      <c r="G113" s="6" t="str">
        <f>個人種目入力!AL118</f>
        <v/>
      </c>
      <c r="H113" s="6" t="str">
        <f>個人種目入力!AM118</f>
        <v/>
      </c>
      <c r="I113" s="6" t="str">
        <f>個人種目入力!AN118</f>
        <v/>
      </c>
      <c r="J113" s="6" t="str">
        <f>IF(ISBLANK(個人種目入力!AO118),"",個人種目入力!AO118)</f>
        <v/>
      </c>
      <c r="N113" s="47" t="str">
        <f t="shared" si="12"/>
        <v/>
      </c>
      <c r="O113" s="47" t="str">
        <f t="shared" si="10"/>
        <v/>
      </c>
      <c r="P113" s="47"/>
      <c r="Q113" s="48" t="str">
        <f t="shared" si="13"/>
        <v/>
      </c>
      <c r="R113" s="48" t="str">
        <f t="shared" si="11"/>
        <v/>
      </c>
      <c r="S113" s="48"/>
    </row>
    <row r="114" spans="1:19">
      <c r="A114" s="6">
        <v>113</v>
      </c>
      <c r="B114" s="6" t="str">
        <f>個人種目入力!AB119</f>
        <v/>
      </c>
      <c r="C114" s="6" t="str">
        <f>個人種目入力!AH119</f>
        <v xml:space="preserve"> </v>
      </c>
      <c r="D114" s="6" t="str">
        <f>個人種目入力!AI119</f>
        <v/>
      </c>
      <c r="E114" s="6" t="str">
        <f>個人種目入力!AJ119</f>
        <v/>
      </c>
      <c r="F114" s="6" t="str">
        <f>個人種目入力!AK119</f>
        <v/>
      </c>
      <c r="G114" s="6" t="str">
        <f>個人種目入力!AL119</f>
        <v/>
      </c>
      <c r="H114" s="6" t="str">
        <f>個人種目入力!AM119</f>
        <v/>
      </c>
      <c r="I114" s="6" t="str">
        <f>個人種目入力!AN119</f>
        <v/>
      </c>
      <c r="J114" s="6" t="str">
        <f>IF(ISBLANK(個人種目入力!AO119),"",個人種目入力!AO119)</f>
        <v/>
      </c>
      <c r="N114" s="47" t="str">
        <f t="shared" si="12"/>
        <v/>
      </c>
      <c r="O114" s="47" t="str">
        <f t="shared" si="10"/>
        <v/>
      </c>
      <c r="P114" s="47"/>
      <c r="Q114" s="48" t="str">
        <f t="shared" si="13"/>
        <v/>
      </c>
      <c r="R114" s="48" t="str">
        <f t="shared" si="11"/>
        <v/>
      </c>
      <c r="S114" s="48"/>
    </row>
    <row r="115" spans="1:19">
      <c r="A115" s="6">
        <v>114</v>
      </c>
      <c r="B115" s="6" t="str">
        <f>個人種目入力!AB120</f>
        <v/>
      </c>
      <c r="C115" s="6" t="str">
        <f>個人種目入力!AH120</f>
        <v xml:space="preserve"> </v>
      </c>
      <c r="D115" s="6" t="str">
        <f>個人種目入力!AI120</f>
        <v/>
      </c>
      <c r="E115" s="6" t="str">
        <f>個人種目入力!AJ120</f>
        <v/>
      </c>
      <c r="F115" s="6" t="str">
        <f>個人種目入力!AK120</f>
        <v/>
      </c>
      <c r="G115" s="6" t="str">
        <f>個人種目入力!AL120</f>
        <v/>
      </c>
      <c r="H115" s="6" t="str">
        <f>個人種目入力!AM120</f>
        <v/>
      </c>
      <c r="I115" s="6" t="str">
        <f>個人種目入力!AN120</f>
        <v/>
      </c>
      <c r="J115" s="6" t="str">
        <f>IF(ISBLANK(個人種目入力!AO120),"",個人種目入力!AO120)</f>
        <v/>
      </c>
      <c r="N115" s="47" t="str">
        <f t="shared" si="12"/>
        <v/>
      </c>
      <c r="O115" s="47" t="str">
        <f t="shared" si="10"/>
        <v/>
      </c>
      <c r="P115" s="47"/>
      <c r="Q115" s="48" t="str">
        <f t="shared" si="13"/>
        <v/>
      </c>
      <c r="R115" s="48" t="str">
        <f t="shared" si="11"/>
        <v/>
      </c>
      <c r="S115" s="48"/>
    </row>
    <row r="116" spans="1:19">
      <c r="A116" s="6">
        <v>115</v>
      </c>
      <c r="B116" s="6" t="str">
        <f>個人種目入力!AB121</f>
        <v/>
      </c>
      <c r="C116" s="6" t="str">
        <f>個人種目入力!AH121</f>
        <v xml:space="preserve"> </v>
      </c>
      <c r="D116" s="6" t="str">
        <f>個人種目入力!AI121</f>
        <v/>
      </c>
      <c r="E116" s="6" t="str">
        <f>個人種目入力!AJ121</f>
        <v/>
      </c>
      <c r="F116" s="6" t="str">
        <f>個人種目入力!AK121</f>
        <v/>
      </c>
      <c r="G116" s="6" t="str">
        <f>個人種目入力!AL121</f>
        <v/>
      </c>
      <c r="H116" s="6" t="str">
        <f>個人種目入力!AM121</f>
        <v/>
      </c>
      <c r="I116" s="6" t="str">
        <f>個人種目入力!AN121</f>
        <v/>
      </c>
      <c r="J116" s="6" t="str">
        <f>IF(ISBLANK(個人種目入力!AO121),"",個人種目入力!AO121)</f>
        <v/>
      </c>
      <c r="N116" s="47" t="str">
        <f t="shared" si="12"/>
        <v/>
      </c>
      <c r="O116" s="47" t="str">
        <f t="shared" si="10"/>
        <v/>
      </c>
      <c r="P116" s="47"/>
      <c r="Q116" s="48" t="str">
        <f t="shared" si="13"/>
        <v/>
      </c>
      <c r="R116" s="48" t="str">
        <f t="shared" si="11"/>
        <v/>
      </c>
      <c r="S116" s="48"/>
    </row>
    <row r="117" spans="1:19">
      <c r="A117" s="6">
        <v>116</v>
      </c>
      <c r="B117" s="6" t="str">
        <f>個人種目入力!AB122</f>
        <v/>
      </c>
      <c r="C117" s="6" t="str">
        <f>個人種目入力!AH122</f>
        <v xml:space="preserve"> </v>
      </c>
      <c r="D117" s="6" t="str">
        <f>個人種目入力!AI122</f>
        <v/>
      </c>
      <c r="E117" s="6" t="str">
        <f>個人種目入力!AJ122</f>
        <v/>
      </c>
      <c r="F117" s="6" t="str">
        <f>個人種目入力!AK122</f>
        <v/>
      </c>
      <c r="G117" s="6" t="str">
        <f>個人種目入力!AL122</f>
        <v/>
      </c>
      <c r="H117" s="6" t="str">
        <f>個人種目入力!AM122</f>
        <v/>
      </c>
      <c r="I117" s="6" t="str">
        <f>個人種目入力!AN122</f>
        <v/>
      </c>
      <c r="J117" s="6" t="str">
        <f>IF(ISBLANK(個人種目入力!AO122),"",個人種目入力!AO122)</f>
        <v/>
      </c>
      <c r="N117" s="47" t="str">
        <f t="shared" si="12"/>
        <v/>
      </c>
      <c r="O117" s="47" t="str">
        <f t="shared" si="10"/>
        <v/>
      </c>
      <c r="P117" s="47"/>
      <c r="Q117" s="48" t="str">
        <f t="shared" si="13"/>
        <v/>
      </c>
      <c r="R117" s="48" t="str">
        <f t="shared" si="11"/>
        <v/>
      </c>
      <c r="S117" s="48"/>
    </row>
    <row r="118" spans="1:19">
      <c r="A118" s="6">
        <v>117</v>
      </c>
      <c r="B118" s="6" t="str">
        <f>個人種目入力!AB123</f>
        <v/>
      </c>
      <c r="C118" s="6" t="str">
        <f>個人種目入力!AH123</f>
        <v xml:space="preserve"> </v>
      </c>
      <c r="D118" s="6" t="str">
        <f>個人種目入力!AI123</f>
        <v/>
      </c>
      <c r="E118" s="6" t="str">
        <f>個人種目入力!AJ123</f>
        <v/>
      </c>
      <c r="F118" s="6" t="str">
        <f>個人種目入力!AK123</f>
        <v/>
      </c>
      <c r="G118" s="6" t="str">
        <f>個人種目入力!AL123</f>
        <v/>
      </c>
      <c r="H118" s="6" t="str">
        <f>個人種目入力!AM123</f>
        <v/>
      </c>
      <c r="I118" s="6" t="str">
        <f>個人種目入力!AN123</f>
        <v/>
      </c>
      <c r="J118" s="6" t="str">
        <f>IF(ISBLANK(個人種目入力!AO123),"",個人種目入力!AO123)</f>
        <v/>
      </c>
      <c r="N118" s="47" t="str">
        <f t="shared" si="12"/>
        <v/>
      </c>
      <c r="O118" s="47" t="str">
        <f t="shared" si="10"/>
        <v/>
      </c>
      <c r="P118" s="47"/>
      <c r="Q118" s="48" t="str">
        <f t="shared" si="13"/>
        <v/>
      </c>
      <c r="R118" s="48" t="str">
        <f t="shared" si="11"/>
        <v/>
      </c>
      <c r="S118" s="48"/>
    </row>
    <row r="119" spans="1:19">
      <c r="A119" s="6">
        <v>118</v>
      </c>
      <c r="B119" s="6" t="str">
        <f>個人種目入力!AB124</f>
        <v/>
      </c>
      <c r="C119" s="6" t="str">
        <f>個人種目入力!AH124</f>
        <v xml:space="preserve"> </v>
      </c>
      <c r="D119" s="6" t="str">
        <f>個人種目入力!AI124</f>
        <v/>
      </c>
      <c r="E119" s="6" t="str">
        <f>個人種目入力!AJ124</f>
        <v/>
      </c>
      <c r="F119" s="6" t="str">
        <f>個人種目入力!AK124</f>
        <v/>
      </c>
      <c r="G119" s="6" t="str">
        <f>個人種目入力!AL124</f>
        <v/>
      </c>
      <c r="H119" s="6" t="str">
        <f>個人種目入力!AM124</f>
        <v/>
      </c>
      <c r="I119" s="6" t="str">
        <f>個人種目入力!AN124</f>
        <v/>
      </c>
      <c r="J119" s="6" t="str">
        <f>IF(ISBLANK(個人種目入力!AO124),"",個人種目入力!AO124)</f>
        <v/>
      </c>
      <c r="N119" s="47" t="str">
        <f t="shared" si="12"/>
        <v/>
      </c>
      <c r="O119" s="47" t="str">
        <f t="shared" si="10"/>
        <v/>
      </c>
      <c r="P119" s="47"/>
      <c r="Q119" s="48" t="str">
        <f t="shared" si="13"/>
        <v/>
      </c>
      <c r="R119" s="48" t="str">
        <f t="shared" si="11"/>
        <v/>
      </c>
      <c r="S119" s="48"/>
    </row>
    <row r="120" spans="1:19">
      <c r="A120" s="6">
        <v>119</v>
      </c>
      <c r="B120" s="6" t="str">
        <f>個人種目入力!AB125</f>
        <v/>
      </c>
      <c r="C120" s="6" t="str">
        <f>個人種目入力!AH125</f>
        <v xml:space="preserve"> </v>
      </c>
      <c r="D120" s="6" t="str">
        <f>個人種目入力!AI125</f>
        <v/>
      </c>
      <c r="E120" s="6" t="str">
        <f>個人種目入力!AJ125</f>
        <v/>
      </c>
      <c r="F120" s="6" t="str">
        <f>個人種目入力!AK125</f>
        <v/>
      </c>
      <c r="G120" s="6" t="str">
        <f>個人種目入力!AL125</f>
        <v/>
      </c>
      <c r="H120" s="6" t="str">
        <f>個人種目入力!AM125</f>
        <v/>
      </c>
      <c r="I120" s="6" t="str">
        <f>個人種目入力!AN125</f>
        <v/>
      </c>
      <c r="J120" s="6" t="str">
        <f>IF(ISBLANK(個人種目入力!AO125),"",個人種目入力!AO125)</f>
        <v/>
      </c>
      <c r="N120" s="47" t="str">
        <f t="shared" si="12"/>
        <v/>
      </c>
      <c r="O120" s="47" t="str">
        <f t="shared" si="10"/>
        <v/>
      </c>
      <c r="P120" s="47"/>
      <c r="Q120" s="48" t="str">
        <f t="shared" si="13"/>
        <v/>
      </c>
      <c r="R120" s="48" t="str">
        <f t="shared" si="11"/>
        <v/>
      </c>
      <c r="S120" s="48"/>
    </row>
    <row r="121" spans="1:19">
      <c r="A121" s="6">
        <v>120</v>
      </c>
      <c r="B121" s="6" t="str">
        <f>個人種目入力!AB126</f>
        <v/>
      </c>
      <c r="C121" s="6" t="str">
        <f>個人種目入力!AH126</f>
        <v xml:space="preserve"> </v>
      </c>
      <c r="D121" s="6" t="str">
        <f>個人種目入力!AI126</f>
        <v/>
      </c>
      <c r="E121" s="6" t="str">
        <f>個人種目入力!AJ126</f>
        <v/>
      </c>
      <c r="F121" s="6" t="str">
        <f>個人種目入力!AK126</f>
        <v/>
      </c>
      <c r="G121" s="6" t="str">
        <f>個人種目入力!AL126</f>
        <v/>
      </c>
      <c r="H121" s="6" t="str">
        <f>個人種目入力!AM126</f>
        <v/>
      </c>
      <c r="I121" s="6" t="str">
        <f>個人種目入力!AN126</f>
        <v/>
      </c>
      <c r="J121" s="6" t="str">
        <f>IF(ISBLANK(個人種目入力!AO126),"",個人種目入力!AO126)</f>
        <v/>
      </c>
      <c r="N121" s="47" t="str">
        <f t="shared" si="12"/>
        <v/>
      </c>
      <c r="O121" s="47" t="str">
        <f t="shared" si="10"/>
        <v/>
      </c>
      <c r="P121" s="47"/>
      <c r="Q121" s="48" t="str">
        <f t="shared" si="13"/>
        <v/>
      </c>
      <c r="R121" s="48" t="str">
        <f t="shared" si="11"/>
        <v/>
      </c>
      <c r="S121" s="48"/>
    </row>
    <row r="122" spans="1:19">
      <c r="A122" s="6">
        <v>121</v>
      </c>
      <c r="B122" s="6" t="str">
        <f>個人種目入力!AB127</f>
        <v/>
      </c>
      <c r="C122" s="6" t="str">
        <f>個人種目入力!AH127</f>
        <v xml:space="preserve"> </v>
      </c>
      <c r="D122" s="6" t="str">
        <f>個人種目入力!AI127</f>
        <v/>
      </c>
      <c r="E122" s="6" t="str">
        <f>個人種目入力!AJ127</f>
        <v/>
      </c>
      <c r="F122" s="6" t="str">
        <f>個人種目入力!AK127</f>
        <v/>
      </c>
      <c r="G122" s="6" t="str">
        <f>個人種目入力!AL127</f>
        <v/>
      </c>
      <c r="H122" s="6" t="str">
        <f>個人種目入力!AM127</f>
        <v/>
      </c>
      <c r="I122" s="6" t="str">
        <f>個人種目入力!AN127</f>
        <v/>
      </c>
      <c r="J122" s="6" t="str">
        <f>IF(ISBLANK(個人種目入力!AO127),"",個人種目入力!AO127)</f>
        <v/>
      </c>
      <c r="N122" s="47" t="str">
        <f t="shared" si="12"/>
        <v/>
      </c>
      <c r="O122" s="47" t="str">
        <f t="shared" si="10"/>
        <v/>
      </c>
      <c r="P122" s="47"/>
      <c r="Q122" s="48" t="str">
        <f t="shared" si="13"/>
        <v/>
      </c>
      <c r="R122" s="48" t="str">
        <f t="shared" si="11"/>
        <v/>
      </c>
      <c r="S122" s="48"/>
    </row>
    <row r="123" spans="1:19">
      <c r="A123" s="6">
        <v>122</v>
      </c>
      <c r="B123" s="6" t="str">
        <f>個人種目入力!AB128</f>
        <v/>
      </c>
      <c r="C123" s="6" t="str">
        <f>個人種目入力!AH128</f>
        <v xml:space="preserve"> </v>
      </c>
      <c r="D123" s="6" t="str">
        <f>個人種目入力!AI128</f>
        <v/>
      </c>
      <c r="E123" s="6" t="str">
        <f>個人種目入力!AJ128</f>
        <v/>
      </c>
      <c r="F123" s="6" t="str">
        <f>個人種目入力!AK128</f>
        <v/>
      </c>
      <c r="G123" s="6" t="str">
        <f>個人種目入力!AL128</f>
        <v/>
      </c>
      <c r="H123" s="6" t="str">
        <f>個人種目入力!AM128</f>
        <v/>
      </c>
      <c r="I123" s="6" t="str">
        <f>個人種目入力!AN128</f>
        <v/>
      </c>
      <c r="J123" s="6" t="str">
        <f>IF(ISBLANK(個人種目入力!AO128),"",個人種目入力!AO128)</f>
        <v/>
      </c>
      <c r="N123" s="47" t="str">
        <f t="shared" si="12"/>
        <v/>
      </c>
      <c r="O123" s="47" t="str">
        <f t="shared" ref="O123:O126" si="14">IF(N123="","",1/COUNTIF($N$2:$N$150,N123))</f>
        <v/>
      </c>
      <c r="P123" s="47"/>
      <c r="Q123" s="48" t="str">
        <f t="shared" si="13"/>
        <v/>
      </c>
      <c r="R123" s="48" t="str">
        <f t="shared" ref="R123:R126" si="15">IF(Q123="","",1/COUNTIF($Q$2:$Q$150,Q123))</f>
        <v/>
      </c>
      <c r="S123" s="48"/>
    </row>
    <row r="124" spans="1:19">
      <c r="A124" s="6">
        <v>123</v>
      </c>
      <c r="B124" s="6" t="str">
        <f>個人種目入力!AB129</f>
        <v/>
      </c>
      <c r="C124" s="6" t="str">
        <f>個人種目入力!AH129</f>
        <v xml:space="preserve"> </v>
      </c>
      <c r="D124" s="6" t="str">
        <f>個人種目入力!AI129</f>
        <v/>
      </c>
      <c r="E124" s="6" t="str">
        <f>個人種目入力!AJ129</f>
        <v/>
      </c>
      <c r="F124" s="6" t="str">
        <f>個人種目入力!AK129</f>
        <v/>
      </c>
      <c r="G124" s="6" t="str">
        <f>個人種目入力!AL129</f>
        <v/>
      </c>
      <c r="H124" s="6" t="str">
        <f>個人種目入力!AM129</f>
        <v/>
      </c>
      <c r="I124" s="6" t="str">
        <f>個人種目入力!AN129</f>
        <v/>
      </c>
      <c r="J124" s="6" t="str">
        <f>IF(ISBLANK(個人種目入力!AO129),"",個人種目入力!AO129)</f>
        <v/>
      </c>
      <c r="N124" s="47" t="str">
        <f t="shared" si="12"/>
        <v/>
      </c>
      <c r="O124" s="47" t="str">
        <f t="shared" si="14"/>
        <v/>
      </c>
      <c r="P124" s="47"/>
      <c r="Q124" s="48" t="str">
        <f t="shared" si="13"/>
        <v/>
      </c>
      <c r="R124" s="48" t="str">
        <f t="shared" si="15"/>
        <v/>
      </c>
      <c r="S124" s="48"/>
    </row>
    <row r="125" spans="1:19">
      <c r="A125" s="6">
        <v>124</v>
      </c>
      <c r="B125" s="6" t="str">
        <f>個人種目入力!AB130</f>
        <v/>
      </c>
      <c r="C125" s="6" t="str">
        <f>個人種目入力!AH130</f>
        <v xml:space="preserve"> </v>
      </c>
      <c r="D125" s="6" t="str">
        <f>個人種目入力!AI130</f>
        <v/>
      </c>
      <c r="E125" s="6" t="str">
        <f>個人種目入力!AJ130</f>
        <v/>
      </c>
      <c r="F125" s="6" t="str">
        <f>個人種目入力!AK130</f>
        <v/>
      </c>
      <c r="G125" s="6" t="str">
        <f>個人種目入力!AL130</f>
        <v/>
      </c>
      <c r="H125" s="6" t="str">
        <f>個人種目入力!AM130</f>
        <v/>
      </c>
      <c r="I125" s="6" t="str">
        <f>個人種目入力!AN130</f>
        <v/>
      </c>
      <c r="J125" s="6" t="str">
        <f>IF(ISBLANK(個人種目入力!AO130),"",個人種目入力!AO130)</f>
        <v/>
      </c>
      <c r="N125" s="47" t="str">
        <f t="shared" si="12"/>
        <v/>
      </c>
      <c r="O125" s="47" t="str">
        <f t="shared" si="14"/>
        <v/>
      </c>
      <c r="P125" s="47"/>
      <c r="Q125" s="48" t="str">
        <f t="shared" si="13"/>
        <v/>
      </c>
      <c r="R125" s="48" t="str">
        <f t="shared" si="15"/>
        <v/>
      </c>
      <c r="S125" s="48"/>
    </row>
    <row r="126" spans="1:19">
      <c r="A126" s="6">
        <v>125</v>
      </c>
      <c r="B126" s="6" t="str">
        <f>個人種目入力!AB131</f>
        <v/>
      </c>
      <c r="C126" s="6" t="str">
        <f>個人種目入力!AH131</f>
        <v xml:space="preserve"> </v>
      </c>
      <c r="D126" s="6" t="str">
        <f>個人種目入力!AI131</f>
        <v/>
      </c>
      <c r="E126" s="6" t="str">
        <f>個人種目入力!AJ131</f>
        <v/>
      </c>
      <c r="F126" s="6" t="str">
        <f>個人種目入力!AK131</f>
        <v/>
      </c>
      <c r="G126" s="6" t="str">
        <f>個人種目入力!AL131</f>
        <v/>
      </c>
      <c r="H126" s="6" t="str">
        <f>個人種目入力!AM131</f>
        <v/>
      </c>
      <c r="I126" s="6" t="str">
        <f>個人種目入力!AN131</f>
        <v/>
      </c>
      <c r="N126" s="47" t="str">
        <f t="shared" si="12"/>
        <v/>
      </c>
      <c r="O126" s="47" t="str">
        <f t="shared" si="14"/>
        <v/>
      </c>
      <c r="P126" s="47"/>
      <c r="Q126" s="48" t="str">
        <f t="shared" si="13"/>
        <v/>
      </c>
      <c r="R126" s="48" t="str">
        <f t="shared" si="15"/>
        <v/>
      </c>
      <c r="S126" s="48"/>
    </row>
    <row r="127" spans="1:19">
      <c r="A127" s="6">
        <v>1</v>
      </c>
      <c r="B127" s="6" t="str">
        <f>リレー種目入力!V7</f>
        <v/>
      </c>
      <c r="C127" s="6" t="str">
        <f>リレー種目入力!AB7</f>
        <v/>
      </c>
      <c r="D127" s="6" t="str">
        <f>リレー種目入力!AC7</f>
        <v/>
      </c>
      <c r="E127" s="6" t="str">
        <f>リレー種目入力!AD7</f>
        <v/>
      </c>
      <c r="F127" s="6" t="str">
        <f>リレー種目入力!AE7</f>
        <v/>
      </c>
      <c r="G127" s="6" t="str">
        <f>リレー種目入力!AF7</f>
        <v/>
      </c>
      <c r="H127" s="6" t="str">
        <f>リレー種目入力!AG7</f>
        <v/>
      </c>
      <c r="I127" s="6" t="str">
        <f>リレー種目入力!AH7</f>
        <v/>
      </c>
      <c r="N127" s="47" t="str">
        <f t="shared" si="8"/>
        <v/>
      </c>
      <c r="O127" s="47" t="str">
        <f t="shared" si="10"/>
        <v/>
      </c>
      <c r="P127" s="47"/>
      <c r="Q127" s="48" t="str">
        <f t="shared" si="9"/>
        <v/>
      </c>
      <c r="R127" s="48" t="str">
        <f t="shared" si="11"/>
        <v/>
      </c>
      <c r="S127" s="48"/>
    </row>
    <row r="128" spans="1:19">
      <c r="A128" s="6">
        <v>2</v>
      </c>
      <c r="B128" s="6" t="str">
        <f>リレー種目入力!V8</f>
        <v/>
      </c>
      <c r="C128" s="6" t="str">
        <f>リレー種目入力!AB8</f>
        <v/>
      </c>
      <c r="D128" s="6" t="str">
        <f>リレー種目入力!AC8</f>
        <v/>
      </c>
      <c r="E128" s="6" t="str">
        <f>リレー種目入力!AD8</f>
        <v/>
      </c>
      <c r="F128" s="6" t="str">
        <f>リレー種目入力!AE8</f>
        <v/>
      </c>
      <c r="G128" s="6" t="str">
        <f>リレー種目入力!AF8</f>
        <v/>
      </c>
      <c r="H128" s="6" t="str">
        <f>リレー種目入力!AG8</f>
        <v/>
      </c>
      <c r="I128" s="6" t="str">
        <f>リレー種目入力!AH8</f>
        <v/>
      </c>
      <c r="N128" s="47" t="str">
        <f t="shared" si="8"/>
        <v/>
      </c>
      <c r="O128" s="47" t="str">
        <f t="shared" si="10"/>
        <v/>
      </c>
      <c r="P128" s="47"/>
      <c r="Q128" s="48" t="str">
        <f t="shared" si="9"/>
        <v/>
      </c>
      <c r="R128" s="48" t="str">
        <f t="shared" si="11"/>
        <v/>
      </c>
      <c r="S128" s="48"/>
    </row>
    <row r="129" spans="1:19">
      <c r="A129" s="6">
        <v>3</v>
      </c>
      <c r="B129" s="6" t="str">
        <f>リレー種目入力!V9</f>
        <v/>
      </c>
      <c r="C129" s="6" t="str">
        <f>リレー種目入力!AB9</f>
        <v/>
      </c>
      <c r="D129" s="6" t="str">
        <f>リレー種目入力!AC9</f>
        <v/>
      </c>
      <c r="E129" s="6" t="str">
        <f>リレー種目入力!AD9</f>
        <v/>
      </c>
      <c r="F129" s="6" t="str">
        <f>リレー種目入力!AE9</f>
        <v/>
      </c>
      <c r="G129" s="6" t="str">
        <f>リレー種目入力!AF9</f>
        <v/>
      </c>
      <c r="H129" s="6" t="str">
        <f>リレー種目入力!AG9</f>
        <v/>
      </c>
      <c r="I129" s="6" t="str">
        <f>リレー種目入力!AH9</f>
        <v/>
      </c>
      <c r="N129" s="47" t="str">
        <f t="shared" si="8"/>
        <v/>
      </c>
      <c r="O129" s="47" t="str">
        <f t="shared" si="10"/>
        <v/>
      </c>
      <c r="P129" s="47"/>
      <c r="Q129" s="48" t="str">
        <f t="shared" si="9"/>
        <v/>
      </c>
      <c r="R129" s="48" t="str">
        <f t="shared" si="11"/>
        <v/>
      </c>
      <c r="S129" s="48"/>
    </row>
    <row r="130" spans="1:19">
      <c r="A130" s="6">
        <v>4</v>
      </c>
      <c r="B130" s="6" t="str">
        <f>リレー種目入力!V10</f>
        <v/>
      </c>
      <c r="C130" s="6" t="str">
        <f>リレー種目入力!AB10</f>
        <v/>
      </c>
      <c r="D130" s="6" t="str">
        <f>リレー種目入力!AC10</f>
        <v/>
      </c>
      <c r="E130" s="6" t="str">
        <f>リレー種目入力!AD10</f>
        <v/>
      </c>
      <c r="F130" s="6" t="str">
        <f>リレー種目入力!AE10</f>
        <v/>
      </c>
      <c r="G130" s="6" t="str">
        <f>リレー種目入力!AF10</f>
        <v/>
      </c>
      <c r="H130" s="6" t="str">
        <f>リレー種目入力!AG10</f>
        <v/>
      </c>
      <c r="I130" s="6" t="str">
        <f>リレー種目入力!AH10</f>
        <v/>
      </c>
      <c r="N130" s="47" t="str">
        <f t="shared" si="8"/>
        <v/>
      </c>
      <c r="O130" s="47" t="str">
        <f t="shared" si="10"/>
        <v/>
      </c>
      <c r="P130" s="47"/>
      <c r="Q130" s="48" t="str">
        <f t="shared" si="9"/>
        <v/>
      </c>
      <c r="R130" s="48" t="str">
        <f t="shared" si="11"/>
        <v/>
      </c>
      <c r="S130" s="48"/>
    </row>
    <row r="131" spans="1:19">
      <c r="A131" s="6">
        <v>5</v>
      </c>
      <c r="B131" s="6" t="str">
        <f>リレー種目入力!V11</f>
        <v/>
      </c>
      <c r="C131" s="6" t="str">
        <f>リレー種目入力!AB11</f>
        <v/>
      </c>
      <c r="D131" s="6" t="str">
        <f>リレー種目入力!AC11</f>
        <v/>
      </c>
      <c r="E131" s="6" t="str">
        <f>リレー種目入力!AD11</f>
        <v/>
      </c>
      <c r="F131" s="6" t="str">
        <f>リレー種目入力!AE11</f>
        <v/>
      </c>
      <c r="G131" s="6" t="str">
        <f>リレー種目入力!AF11</f>
        <v/>
      </c>
      <c r="H131" s="6" t="str">
        <f>リレー種目入力!AG11</f>
        <v/>
      </c>
      <c r="I131" s="6" t="str">
        <f>リレー種目入力!AH11</f>
        <v/>
      </c>
      <c r="N131" s="47" t="str">
        <f t="shared" si="8"/>
        <v/>
      </c>
      <c r="O131" s="47" t="str">
        <f t="shared" si="10"/>
        <v/>
      </c>
      <c r="P131" s="47"/>
      <c r="Q131" s="48" t="str">
        <f t="shared" si="9"/>
        <v/>
      </c>
      <c r="R131" s="48" t="str">
        <f t="shared" si="11"/>
        <v/>
      </c>
      <c r="S131" s="48"/>
    </row>
    <row r="132" spans="1:19">
      <c r="A132" s="6">
        <v>6</v>
      </c>
      <c r="B132" s="6" t="str">
        <f>リレー種目入力!V12</f>
        <v/>
      </c>
      <c r="C132" s="6" t="str">
        <f>リレー種目入力!AB12</f>
        <v/>
      </c>
      <c r="D132" s="6" t="str">
        <f>リレー種目入力!AC12</f>
        <v/>
      </c>
      <c r="E132" s="6" t="str">
        <f>リレー種目入力!AD12</f>
        <v/>
      </c>
      <c r="F132" s="6" t="str">
        <f>リレー種目入力!AE12</f>
        <v/>
      </c>
      <c r="G132" s="6" t="str">
        <f>リレー種目入力!AF12</f>
        <v/>
      </c>
      <c r="H132" s="6" t="str">
        <f>リレー種目入力!AG12</f>
        <v/>
      </c>
      <c r="I132" s="6" t="str">
        <f>リレー種目入力!AH12</f>
        <v/>
      </c>
      <c r="N132" s="47" t="str">
        <f t="shared" si="8"/>
        <v/>
      </c>
      <c r="O132" s="47" t="str">
        <f t="shared" si="10"/>
        <v/>
      </c>
      <c r="P132" s="47"/>
      <c r="Q132" s="48" t="str">
        <f t="shared" si="9"/>
        <v/>
      </c>
      <c r="R132" s="48" t="str">
        <f t="shared" si="11"/>
        <v/>
      </c>
      <c r="S132" s="48"/>
    </row>
    <row r="133" spans="1:19">
      <c r="A133" s="6">
        <v>7</v>
      </c>
      <c r="B133" s="6" t="str">
        <f>リレー種目入力!V13</f>
        <v/>
      </c>
      <c r="C133" s="6" t="str">
        <f>リレー種目入力!AB13</f>
        <v/>
      </c>
      <c r="D133" s="6" t="str">
        <f>リレー種目入力!AC13</f>
        <v/>
      </c>
      <c r="E133" s="6" t="str">
        <f>リレー種目入力!AD13</f>
        <v/>
      </c>
      <c r="F133" s="6" t="str">
        <f>リレー種目入力!AE13</f>
        <v/>
      </c>
      <c r="G133" s="6" t="str">
        <f>リレー種目入力!AF13</f>
        <v/>
      </c>
      <c r="H133" s="6" t="str">
        <f>リレー種目入力!AG13</f>
        <v/>
      </c>
      <c r="I133" s="6" t="str">
        <f>リレー種目入力!AH13</f>
        <v/>
      </c>
      <c r="N133" s="47" t="str">
        <f t="shared" si="8"/>
        <v/>
      </c>
      <c r="O133" s="47" t="str">
        <f t="shared" si="10"/>
        <v/>
      </c>
      <c r="P133" s="47"/>
      <c r="Q133" s="48" t="str">
        <f t="shared" si="9"/>
        <v/>
      </c>
      <c r="R133" s="48" t="str">
        <f t="shared" si="11"/>
        <v/>
      </c>
      <c r="S133" s="48"/>
    </row>
    <row r="134" spans="1:19">
      <c r="A134" s="6">
        <v>8</v>
      </c>
      <c r="B134" s="6" t="str">
        <f>リレー種目入力!V14</f>
        <v/>
      </c>
      <c r="C134" s="6" t="str">
        <f>リレー種目入力!AB14</f>
        <v/>
      </c>
      <c r="D134" s="6" t="str">
        <f>リレー種目入力!AC14</f>
        <v/>
      </c>
      <c r="E134" s="6" t="str">
        <f>リレー種目入力!AD14</f>
        <v/>
      </c>
      <c r="F134" s="6" t="str">
        <f>リレー種目入力!AE14</f>
        <v/>
      </c>
      <c r="G134" s="6" t="str">
        <f>リレー種目入力!AF14</f>
        <v/>
      </c>
      <c r="H134" s="6" t="str">
        <f>リレー種目入力!AG14</f>
        <v/>
      </c>
      <c r="I134" s="6" t="str">
        <f>リレー種目入力!AH14</f>
        <v/>
      </c>
      <c r="N134" s="47" t="str">
        <f t="shared" si="8"/>
        <v/>
      </c>
      <c r="O134" s="47" t="str">
        <f t="shared" si="10"/>
        <v/>
      </c>
      <c r="P134" s="47"/>
      <c r="Q134" s="48" t="str">
        <f t="shared" si="9"/>
        <v/>
      </c>
      <c r="R134" s="48" t="str">
        <f t="shared" si="11"/>
        <v/>
      </c>
      <c r="S134" s="48"/>
    </row>
    <row r="135" spans="1:19">
      <c r="A135" s="6">
        <v>9</v>
      </c>
      <c r="B135" s="6" t="str">
        <f>リレー種目入力!V15</f>
        <v/>
      </c>
      <c r="C135" s="6" t="str">
        <f>リレー種目入力!AB15</f>
        <v/>
      </c>
      <c r="D135" s="6" t="str">
        <f>リレー種目入力!AC15</f>
        <v/>
      </c>
      <c r="E135" s="6" t="str">
        <f>リレー種目入力!AD15</f>
        <v/>
      </c>
      <c r="F135" s="6" t="str">
        <f>リレー種目入力!AE15</f>
        <v/>
      </c>
      <c r="G135" s="6" t="str">
        <f>リレー種目入力!AF15</f>
        <v/>
      </c>
      <c r="H135" s="6" t="str">
        <f>リレー種目入力!AG15</f>
        <v/>
      </c>
      <c r="I135" s="6" t="str">
        <f>リレー種目入力!AH15</f>
        <v/>
      </c>
      <c r="N135" s="47" t="str">
        <f t="shared" si="8"/>
        <v/>
      </c>
      <c r="O135" s="47" t="str">
        <f t="shared" si="10"/>
        <v/>
      </c>
      <c r="P135" s="47"/>
      <c r="Q135" s="48" t="str">
        <f t="shared" si="9"/>
        <v/>
      </c>
      <c r="R135" s="48" t="str">
        <f t="shared" si="11"/>
        <v/>
      </c>
      <c r="S135" s="48"/>
    </row>
    <row r="136" spans="1:19">
      <c r="A136" s="6">
        <v>10</v>
      </c>
      <c r="B136" s="6" t="str">
        <f>リレー種目入力!V16</f>
        <v/>
      </c>
      <c r="C136" s="6" t="str">
        <f>リレー種目入力!AB16</f>
        <v/>
      </c>
      <c r="D136" s="6" t="str">
        <f>リレー種目入力!AC16</f>
        <v/>
      </c>
      <c r="E136" s="6" t="str">
        <f>リレー種目入力!AD16</f>
        <v/>
      </c>
      <c r="F136" s="6" t="str">
        <f>リレー種目入力!AE16</f>
        <v/>
      </c>
      <c r="G136" s="6" t="str">
        <f>リレー種目入力!AF16</f>
        <v/>
      </c>
      <c r="H136" s="6" t="str">
        <f>リレー種目入力!AG16</f>
        <v/>
      </c>
      <c r="I136" s="6" t="str">
        <f>リレー種目入力!AH16</f>
        <v/>
      </c>
      <c r="N136" s="47" t="str">
        <f t="shared" si="8"/>
        <v/>
      </c>
      <c r="O136" s="47" t="str">
        <f t="shared" si="10"/>
        <v/>
      </c>
      <c r="P136" s="47"/>
      <c r="Q136" s="48" t="str">
        <f t="shared" si="9"/>
        <v/>
      </c>
      <c r="R136" s="48" t="str">
        <f t="shared" si="11"/>
        <v/>
      </c>
      <c r="S136" s="48"/>
    </row>
    <row r="137" spans="1:19">
      <c r="A137" s="6">
        <v>11</v>
      </c>
      <c r="B137" s="6" t="str">
        <f>リレー種目入力!V17</f>
        <v/>
      </c>
      <c r="C137" s="6" t="str">
        <f>リレー種目入力!AB17</f>
        <v/>
      </c>
      <c r="D137" s="6" t="str">
        <f>リレー種目入力!AC17</f>
        <v/>
      </c>
      <c r="E137" s="6" t="str">
        <f>リレー種目入力!AD17</f>
        <v/>
      </c>
      <c r="F137" s="6" t="str">
        <f>リレー種目入力!AE17</f>
        <v/>
      </c>
      <c r="G137" s="6" t="str">
        <f>リレー種目入力!AF17</f>
        <v/>
      </c>
      <c r="H137" s="6" t="str">
        <f>リレー種目入力!AG17</f>
        <v/>
      </c>
      <c r="I137" s="6" t="str">
        <f>リレー種目入力!AH17</f>
        <v/>
      </c>
      <c r="N137" s="47" t="str">
        <f t="shared" si="8"/>
        <v/>
      </c>
      <c r="O137" s="47" t="str">
        <f t="shared" si="10"/>
        <v/>
      </c>
      <c r="P137" s="47"/>
      <c r="Q137" s="48" t="str">
        <f t="shared" si="9"/>
        <v/>
      </c>
      <c r="R137" s="48" t="str">
        <f t="shared" si="11"/>
        <v/>
      </c>
      <c r="S137" s="48"/>
    </row>
    <row r="138" spans="1:19">
      <c r="A138" s="6">
        <v>12</v>
      </c>
      <c r="B138" s="6" t="str">
        <f>リレー種目入力!V18</f>
        <v/>
      </c>
      <c r="C138" s="6" t="str">
        <f>リレー種目入力!AB18</f>
        <v/>
      </c>
      <c r="D138" s="6" t="str">
        <f>リレー種目入力!AC18</f>
        <v/>
      </c>
      <c r="E138" s="6" t="str">
        <f>リレー種目入力!AD18</f>
        <v/>
      </c>
      <c r="F138" s="6" t="str">
        <f>リレー種目入力!AE18</f>
        <v/>
      </c>
      <c r="G138" s="6" t="str">
        <f>リレー種目入力!AF18</f>
        <v/>
      </c>
      <c r="H138" s="6" t="str">
        <f>リレー種目入力!AG18</f>
        <v/>
      </c>
      <c r="I138" s="6" t="str">
        <f>リレー種目入力!AH18</f>
        <v/>
      </c>
      <c r="N138" s="47" t="str">
        <f t="shared" si="8"/>
        <v/>
      </c>
      <c r="O138" s="47" t="str">
        <f t="shared" si="10"/>
        <v/>
      </c>
      <c r="P138" s="47"/>
      <c r="Q138" s="48" t="str">
        <f t="shared" si="9"/>
        <v/>
      </c>
      <c r="R138" s="48" t="str">
        <f t="shared" si="11"/>
        <v/>
      </c>
      <c r="S138" s="48"/>
    </row>
    <row r="139" spans="1:19">
      <c r="A139" s="6">
        <v>13</v>
      </c>
      <c r="B139" s="6" t="str">
        <f>リレー種目入力!V19</f>
        <v/>
      </c>
      <c r="C139" s="6" t="str">
        <f>リレー種目入力!AB19</f>
        <v/>
      </c>
      <c r="D139" s="6" t="str">
        <f>リレー種目入力!AC19</f>
        <v/>
      </c>
      <c r="E139" s="6" t="str">
        <f>リレー種目入力!AD19</f>
        <v/>
      </c>
      <c r="F139" s="6" t="str">
        <f>リレー種目入力!AE19</f>
        <v/>
      </c>
      <c r="G139" s="6" t="str">
        <f>リレー種目入力!AF19</f>
        <v/>
      </c>
      <c r="H139" s="6" t="str">
        <f>リレー種目入力!AG19</f>
        <v/>
      </c>
      <c r="I139" s="6" t="str">
        <f>リレー種目入力!AH19</f>
        <v/>
      </c>
      <c r="N139" s="47" t="str">
        <f t="shared" si="8"/>
        <v/>
      </c>
      <c r="O139" s="47" t="str">
        <f t="shared" si="10"/>
        <v/>
      </c>
      <c r="P139" s="47"/>
      <c r="Q139" s="48" t="str">
        <f t="shared" si="9"/>
        <v/>
      </c>
      <c r="R139" s="48" t="str">
        <f t="shared" si="11"/>
        <v/>
      </c>
      <c r="S139" s="48"/>
    </row>
    <row r="140" spans="1:19">
      <c r="A140" s="6">
        <v>14</v>
      </c>
      <c r="B140" s="6" t="str">
        <f>リレー種目入力!V20</f>
        <v/>
      </c>
      <c r="C140" s="6" t="str">
        <f>リレー種目入力!AB20</f>
        <v/>
      </c>
      <c r="D140" s="6" t="str">
        <f>リレー種目入力!AC20</f>
        <v/>
      </c>
      <c r="E140" s="6" t="str">
        <f>リレー種目入力!AD20</f>
        <v/>
      </c>
      <c r="F140" s="6" t="str">
        <f>リレー種目入力!AE20</f>
        <v/>
      </c>
      <c r="G140" s="6" t="str">
        <f>リレー種目入力!AF20</f>
        <v/>
      </c>
      <c r="H140" s="6" t="str">
        <f>リレー種目入力!AG20</f>
        <v/>
      </c>
      <c r="I140" s="6" t="str">
        <f>リレー種目入力!AH20</f>
        <v/>
      </c>
      <c r="N140" s="47" t="str">
        <f t="shared" si="8"/>
        <v/>
      </c>
      <c r="O140" s="47" t="str">
        <f t="shared" si="10"/>
        <v/>
      </c>
      <c r="P140" s="47"/>
      <c r="Q140" s="48" t="str">
        <f t="shared" si="9"/>
        <v/>
      </c>
      <c r="R140" s="48" t="str">
        <f t="shared" si="11"/>
        <v/>
      </c>
      <c r="S140" s="48"/>
    </row>
    <row r="141" spans="1:19">
      <c r="A141" s="6">
        <v>15</v>
      </c>
      <c r="B141" s="6" t="str">
        <f>リレー種目入力!V21</f>
        <v/>
      </c>
      <c r="C141" s="6" t="str">
        <f>リレー種目入力!AB21</f>
        <v/>
      </c>
      <c r="D141" s="6" t="str">
        <f>リレー種目入力!AC21</f>
        <v/>
      </c>
      <c r="E141" s="6" t="str">
        <f>リレー種目入力!AD21</f>
        <v/>
      </c>
      <c r="F141" s="6" t="str">
        <f>リレー種目入力!AE21</f>
        <v/>
      </c>
      <c r="G141" s="6" t="str">
        <f>リレー種目入力!AF21</f>
        <v/>
      </c>
      <c r="H141" s="6" t="str">
        <f>リレー種目入力!AG21</f>
        <v/>
      </c>
      <c r="I141" s="6" t="str">
        <f>リレー種目入力!AH21</f>
        <v/>
      </c>
      <c r="N141" s="47" t="str">
        <f t="shared" si="8"/>
        <v/>
      </c>
      <c r="O141" s="47" t="str">
        <f t="shared" si="10"/>
        <v/>
      </c>
      <c r="P141" s="47"/>
      <c r="Q141" s="48" t="str">
        <f t="shared" si="9"/>
        <v/>
      </c>
      <c r="R141" s="48" t="str">
        <f t="shared" si="11"/>
        <v/>
      </c>
      <c r="S141" s="48"/>
    </row>
    <row r="142" spans="1:19">
      <c r="A142" s="6">
        <v>16</v>
      </c>
      <c r="B142" s="6" t="str">
        <f>リレー種目入力!V22</f>
        <v/>
      </c>
      <c r="C142" s="6" t="str">
        <f>リレー種目入力!AB22</f>
        <v/>
      </c>
      <c r="D142" s="6" t="str">
        <f>リレー種目入力!AC22</f>
        <v/>
      </c>
      <c r="E142" s="6" t="str">
        <f>リレー種目入力!AD22</f>
        <v/>
      </c>
      <c r="F142" s="6" t="str">
        <f>リレー種目入力!AE22</f>
        <v/>
      </c>
      <c r="G142" s="6" t="str">
        <f>リレー種目入力!AF22</f>
        <v/>
      </c>
      <c r="H142" s="6" t="str">
        <f>リレー種目入力!AG22</f>
        <v/>
      </c>
      <c r="I142" s="6" t="str">
        <f>リレー種目入力!AH22</f>
        <v/>
      </c>
      <c r="N142" s="47" t="str">
        <f t="shared" si="8"/>
        <v/>
      </c>
      <c r="O142" s="47" t="str">
        <f t="shared" si="10"/>
        <v/>
      </c>
      <c r="P142" s="47"/>
      <c r="Q142" s="48" t="str">
        <f t="shared" si="9"/>
        <v/>
      </c>
      <c r="R142" s="48" t="str">
        <f t="shared" si="11"/>
        <v/>
      </c>
      <c r="S142" s="48"/>
    </row>
    <row r="143" spans="1:19">
      <c r="A143" s="6">
        <v>17</v>
      </c>
      <c r="B143" s="6" t="str">
        <f>リレー種目入力!V23</f>
        <v/>
      </c>
      <c r="C143" s="6" t="str">
        <f>リレー種目入力!AB23</f>
        <v/>
      </c>
      <c r="D143" s="6" t="str">
        <f>リレー種目入力!AC23</f>
        <v/>
      </c>
      <c r="E143" s="6" t="str">
        <f>リレー種目入力!AD23</f>
        <v/>
      </c>
      <c r="F143" s="6" t="str">
        <f>リレー種目入力!AE23</f>
        <v/>
      </c>
      <c r="G143" s="6" t="str">
        <f>リレー種目入力!AF23</f>
        <v/>
      </c>
      <c r="H143" s="6" t="str">
        <f>リレー種目入力!AG23</f>
        <v/>
      </c>
      <c r="I143" s="6" t="str">
        <f>リレー種目入力!AH23</f>
        <v/>
      </c>
      <c r="N143" s="47" t="str">
        <f t="shared" si="8"/>
        <v/>
      </c>
      <c r="O143" s="47" t="str">
        <f t="shared" si="10"/>
        <v/>
      </c>
      <c r="P143" s="47"/>
      <c r="Q143" s="48" t="str">
        <f t="shared" si="9"/>
        <v/>
      </c>
      <c r="R143" s="48" t="str">
        <f t="shared" si="11"/>
        <v/>
      </c>
      <c r="S143" s="48"/>
    </row>
    <row r="144" spans="1:19">
      <c r="A144" s="6">
        <v>18</v>
      </c>
      <c r="B144" s="6" t="str">
        <f>リレー種目入力!V24</f>
        <v/>
      </c>
      <c r="C144" s="6" t="str">
        <f>リレー種目入力!AB24</f>
        <v/>
      </c>
      <c r="D144" s="6" t="str">
        <f>リレー種目入力!AC24</f>
        <v/>
      </c>
      <c r="E144" s="6" t="str">
        <f>リレー種目入力!AD24</f>
        <v/>
      </c>
      <c r="F144" s="6" t="str">
        <f>リレー種目入力!AE24</f>
        <v/>
      </c>
      <c r="G144" s="6" t="str">
        <f>リレー種目入力!AF24</f>
        <v/>
      </c>
      <c r="H144" s="6" t="str">
        <f>リレー種目入力!AG24</f>
        <v/>
      </c>
      <c r="I144" s="6" t="str">
        <f>リレー種目入力!AH24</f>
        <v/>
      </c>
      <c r="N144" s="47" t="str">
        <f t="shared" si="8"/>
        <v/>
      </c>
      <c r="O144" s="47" t="str">
        <f t="shared" si="10"/>
        <v/>
      </c>
      <c r="P144" s="47"/>
      <c r="Q144" s="48" t="str">
        <f t="shared" si="9"/>
        <v/>
      </c>
      <c r="R144" s="48" t="str">
        <f t="shared" si="11"/>
        <v/>
      </c>
      <c r="S144" s="48"/>
    </row>
    <row r="145" spans="1:19">
      <c r="A145" s="6">
        <v>19</v>
      </c>
      <c r="B145" s="6" t="str">
        <f>リレー種目入力!V25</f>
        <v/>
      </c>
      <c r="C145" s="6" t="str">
        <f>リレー種目入力!AB25</f>
        <v/>
      </c>
      <c r="D145" s="6" t="str">
        <f>リレー種目入力!AC25</f>
        <v/>
      </c>
      <c r="E145" s="6" t="str">
        <f>リレー種目入力!AD25</f>
        <v/>
      </c>
      <c r="F145" s="6" t="str">
        <f>リレー種目入力!AE25</f>
        <v/>
      </c>
      <c r="G145" s="6" t="str">
        <f>リレー種目入力!AF25</f>
        <v/>
      </c>
      <c r="H145" s="6" t="str">
        <f>リレー種目入力!AG25</f>
        <v/>
      </c>
      <c r="I145" s="6" t="str">
        <f>リレー種目入力!AH25</f>
        <v/>
      </c>
      <c r="N145" s="47" t="str">
        <f t="shared" si="8"/>
        <v/>
      </c>
      <c r="O145" s="47" t="str">
        <f t="shared" si="10"/>
        <v/>
      </c>
      <c r="P145" s="47"/>
      <c r="Q145" s="48" t="str">
        <f t="shared" si="9"/>
        <v/>
      </c>
      <c r="R145" s="48" t="str">
        <f t="shared" si="11"/>
        <v/>
      </c>
      <c r="S145" s="48"/>
    </row>
    <row r="146" spans="1:19">
      <c r="A146" s="6">
        <v>20</v>
      </c>
      <c r="B146" s="6" t="str">
        <f>リレー種目入力!V26</f>
        <v/>
      </c>
      <c r="C146" s="6" t="str">
        <f>リレー種目入力!AB26</f>
        <v/>
      </c>
      <c r="D146" s="6" t="str">
        <f>リレー種目入力!AC26</f>
        <v/>
      </c>
      <c r="E146" s="6" t="str">
        <f>リレー種目入力!AD26</f>
        <v/>
      </c>
      <c r="F146" s="6" t="str">
        <f>リレー種目入力!AE26</f>
        <v/>
      </c>
      <c r="G146" s="6" t="str">
        <f>リレー種目入力!AF26</f>
        <v/>
      </c>
      <c r="H146" s="6" t="str">
        <f>リレー種目入力!AG26</f>
        <v/>
      </c>
      <c r="I146" s="6" t="str">
        <f>リレー種目入力!AH26</f>
        <v/>
      </c>
      <c r="N146" s="47" t="str">
        <f t="shared" si="8"/>
        <v/>
      </c>
      <c r="O146" s="47" t="str">
        <f t="shared" si="10"/>
        <v/>
      </c>
      <c r="P146" s="47"/>
      <c r="Q146" s="48" t="str">
        <f t="shared" si="9"/>
        <v/>
      </c>
      <c r="R146" s="48" t="str">
        <f t="shared" si="11"/>
        <v/>
      </c>
      <c r="S146" s="48"/>
    </row>
    <row r="147" spans="1:19">
      <c r="A147" s="6">
        <v>21</v>
      </c>
      <c r="B147" s="6" t="str">
        <f>リレー種目入力!V27</f>
        <v/>
      </c>
      <c r="C147" s="6" t="str">
        <f>リレー種目入力!AB27</f>
        <v/>
      </c>
      <c r="D147" s="6" t="str">
        <f>リレー種目入力!AC27</f>
        <v/>
      </c>
      <c r="E147" s="6" t="str">
        <f>リレー種目入力!AD27</f>
        <v/>
      </c>
      <c r="F147" s="6" t="str">
        <f>リレー種目入力!AE27</f>
        <v/>
      </c>
      <c r="G147" s="6" t="str">
        <f>リレー種目入力!AF27</f>
        <v/>
      </c>
      <c r="H147" s="6" t="str">
        <f>リレー種目入力!AG27</f>
        <v/>
      </c>
      <c r="I147" s="6" t="str">
        <f>リレー種目入力!AH27</f>
        <v/>
      </c>
      <c r="N147" s="47" t="str">
        <f t="shared" si="8"/>
        <v/>
      </c>
      <c r="O147" s="47" t="str">
        <f t="shared" si="10"/>
        <v/>
      </c>
      <c r="P147" s="47"/>
      <c r="Q147" s="48" t="str">
        <f t="shared" si="9"/>
        <v/>
      </c>
      <c r="R147" s="48" t="str">
        <f t="shared" si="11"/>
        <v/>
      </c>
      <c r="S147" s="48"/>
    </row>
    <row r="148" spans="1:19">
      <c r="A148" s="6">
        <v>22</v>
      </c>
      <c r="B148" s="6" t="str">
        <f>リレー種目入力!V28</f>
        <v/>
      </c>
      <c r="C148" s="6" t="str">
        <f>リレー種目入力!AB28</f>
        <v/>
      </c>
      <c r="D148" s="6" t="str">
        <f>リレー種目入力!AC28</f>
        <v/>
      </c>
      <c r="E148" s="6" t="str">
        <f>リレー種目入力!AD28</f>
        <v/>
      </c>
      <c r="F148" s="6" t="str">
        <f>リレー種目入力!AE28</f>
        <v/>
      </c>
      <c r="G148" s="6" t="str">
        <f>リレー種目入力!AF28</f>
        <v/>
      </c>
      <c r="H148" s="6" t="str">
        <f>リレー種目入力!AG28</f>
        <v/>
      </c>
      <c r="I148" s="6" t="str">
        <f>リレー種目入力!AH28</f>
        <v/>
      </c>
      <c r="N148" s="47" t="str">
        <f t="shared" si="8"/>
        <v/>
      </c>
      <c r="O148" s="47" t="str">
        <f t="shared" si="10"/>
        <v/>
      </c>
      <c r="P148" s="47"/>
      <c r="Q148" s="48" t="str">
        <f t="shared" si="9"/>
        <v/>
      </c>
      <c r="R148" s="48" t="str">
        <f t="shared" si="11"/>
        <v/>
      </c>
      <c r="S148" s="48"/>
    </row>
    <row r="149" spans="1:19">
      <c r="A149" s="6">
        <v>23</v>
      </c>
      <c r="B149" s="6" t="str">
        <f>リレー種目入力!V29</f>
        <v/>
      </c>
      <c r="C149" s="6" t="str">
        <f>リレー種目入力!AB29</f>
        <v/>
      </c>
      <c r="D149" s="6" t="str">
        <f>リレー種目入力!AC29</f>
        <v/>
      </c>
      <c r="E149" s="6" t="str">
        <f>リレー種目入力!AD29</f>
        <v/>
      </c>
      <c r="F149" s="6" t="str">
        <f>リレー種目入力!AE29</f>
        <v/>
      </c>
      <c r="G149" s="6" t="str">
        <f>リレー種目入力!AF29</f>
        <v/>
      </c>
      <c r="H149" s="6" t="str">
        <f>リレー種目入力!AG29</f>
        <v/>
      </c>
      <c r="I149" s="6" t="str">
        <f>リレー種目入力!AH29</f>
        <v/>
      </c>
      <c r="N149" s="47" t="str">
        <f t="shared" si="8"/>
        <v/>
      </c>
      <c r="O149" s="47" t="str">
        <f t="shared" si="10"/>
        <v/>
      </c>
      <c r="P149" s="47"/>
      <c r="Q149" s="48" t="str">
        <f t="shared" si="9"/>
        <v/>
      </c>
      <c r="R149" s="48" t="str">
        <f t="shared" si="11"/>
        <v/>
      </c>
      <c r="S149" s="48"/>
    </row>
    <row r="150" spans="1:19">
      <c r="A150" s="6">
        <v>24</v>
      </c>
      <c r="B150" s="6" t="str">
        <f>リレー種目入力!V30</f>
        <v/>
      </c>
      <c r="C150" s="6" t="str">
        <f>リレー種目入力!AB30</f>
        <v/>
      </c>
      <c r="D150" s="6" t="str">
        <f>リレー種目入力!AC30</f>
        <v/>
      </c>
      <c r="E150" s="6" t="str">
        <f>リレー種目入力!AD30</f>
        <v/>
      </c>
      <c r="F150" s="6" t="str">
        <f>リレー種目入力!AE30</f>
        <v/>
      </c>
      <c r="G150" s="6" t="str">
        <f>リレー種目入力!AF30</f>
        <v/>
      </c>
      <c r="H150" s="6" t="str">
        <f>リレー種目入力!AG30</f>
        <v/>
      </c>
      <c r="I150" s="6" t="str">
        <f>リレー種目入力!AH30</f>
        <v/>
      </c>
      <c r="N150" s="47" t="str">
        <f t="shared" si="8"/>
        <v/>
      </c>
      <c r="O150" s="47" t="str">
        <f t="shared" si="10"/>
        <v/>
      </c>
      <c r="P150" s="47"/>
      <c r="Q150" s="48" t="str">
        <f t="shared" si="9"/>
        <v/>
      </c>
      <c r="R150" s="48" t="str">
        <f t="shared" si="11"/>
        <v/>
      </c>
      <c r="S150" s="48"/>
    </row>
  </sheetData>
  <phoneticPr fontId="1"/>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5"/>
  <sheetViews>
    <sheetView workbookViewId="0">
      <selection activeCell="L36" sqref="L36"/>
    </sheetView>
  </sheetViews>
  <sheetFormatPr defaultColWidth="9" defaultRowHeight="13.5"/>
  <cols>
    <col min="1" max="1" width="3.625" style="6" customWidth="1"/>
    <col min="2" max="2" width="26.125" style="6" customWidth="1"/>
    <col min="3" max="3" width="9.375" style="6" bestFit="1" customWidth="1"/>
    <col min="4" max="4" width="11.25" style="6" customWidth="1"/>
    <col min="5" max="5" width="9.875" style="6" customWidth="1"/>
    <col min="6" max="6" width="18.125" style="6" customWidth="1"/>
    <col min="7" max="7" width="7.25" style="6" customWidth="1"/>
    <col min="8" max="13" width="11.125" style="6" customWidth="1"/>
    <col min="14" max="16384" width="9" style="6"/>
  </cols>
  <sheetData>
    <row r="1" spans="1:13" s="13" customFormat="1">
      <c r="A1" s="15"/>
      <c r="B1" s="15" t="s">
        <v>5</v>
      </c>
      <c r="C1" s="17" t="s">
        <v>140</v>
      </c>
      <c r="D1" s="17" t="s">
        <v>121</v>
      </c>
      <c r="E1" s="13" t="s">
        <v>210</v>
      </c>
      <c r="F1" s="13" t="s">
        <v>20</v>
      </c>
      <c r="G1" s="13" t="s">
        <v>217</v>
      </c>
      <c r="H1" s="13" t="s">
        <v>218</v>
      </c>
      <c r="I1" s="13" t="s">
        <v>219</v>
      </c>
      <c r="J1" s="13" t="s">
        <v>220</v>
      </c>
      <c r="K1" s="13" t="s">
        <v>221</v>
      </c>
      <c r="L1" s="13" t="s">
        <v>222</v>
      </c>
      <c r="M1" s="13" t="s">
        <v>223</v>
      </c>
    </row>
    <row r="2" spans="1:13" s="13" customFormat="1">
      <c r="A2" s="15">
        <v>1</v>
      </c>
      <c r="B2" s="15" t="str">
        <f>リレー種目入力!W7</f>
        <v/>
      </c>
      <c r="C2" s="15" t="str">
        <f>リレー種目入力!X7</f>
        <v/>
      </c>
      <c r="D2" s="15" t="str">
        <f>リレー種目入力!Y7</f>
        <v/>
      </c>
      <c r="E2" s="13" t="e">
        <f>リレー種目入力!$AG$4</f>
        <v>#N/A</v>
      </c>
      <c r="F2" s="13">
        <f>リレー種目入力!$AE$4</f>
        <v>0</v>
      </c>
      <c r="G2" s="13" t="str">
        <f>リレー種目入力!AA7</f>
        <v/>
      </c>
      <c r="H2" s="13" t="str">
        <f>リレー種目入力!V7</f>
        <v/>
      </c>
      <c r="I2" s="13" t="str">
        <f>リレー種目入力!V8</f>
        <v/>
      </c>
      <c r="J2" s="13" t="str">
        <f>リレー種目入力!V9</f>
        <v/>
      </c>
      <c r="K2" s="13" t="str">
        <f>リレー種目入力!V10</f>
        <v/>
      </c>
      <c r="L2" s="13" t="str">
        <f>リレー種目入力!V11</f>
        <v/>
      </c>
      <c r="M2" s="13" t="str">
        <f>リレー種目入力!V12</f>
        <v/>
      </c>
    </row>
    <row r="3" spans="1:13">
      <c r="A3" s="16">
        <v>2</v>
      </c>
      <c r="B3" s="16" t="str">
        <f>リレー種目入力!W13</f>
        <v/>
      </c>
      <c r="C3" s="16" t="str">
        <f>リレー種目入力!X13</f>
        <v/>
      </c>
      <c r="D3" s="16" t="str">
        <f>リレー種目入力!Y13</f>
        <v/>
      </c>
      <c r="E3" s="13" t="e">
        <f>リレー種目入力!$AG$4</f>
        <v>#N/A</v>
      </c>
      <c r="F3" s="13">
        <f>リレー種目入力!$AE$4</f>
        <v>0</v>
      </c>
      <c r="G3" s="6" t="str">
        <f>リレー種目入力!AA13</f>
        <v/>
      </c>
      <c r="H3" s="6" t="str">
        <f>リレー種目入力!V13</f>
        <v/>
      </c>
      <c r="I3" s="6" t="str">
        <f>リレー種目入力!V14</f>
        <v/>
      </c>
      <c r="J3" s="6" t="str">
        <f>リレー種目入力!V15</f>
        <v/>
      </c>
      <c r="K3" s="6" t="str">
        <f>リレー種目入力!V16</f>
        <v/>
      </c>
      <c r="L3" s="6" t="str">
        <f>リレー種目入力!V17</f>
        <v/>
      </c>
      <c r="M3" s="6" t="str">
        <f>リレー種目入力!V18</f>
        <v/>
      </c>
    </row>
    <row r="4" spans="1:13">
      <c r="A4" s="16">
        <v>3</v>
      </c>
      <c r="B4" s="16" t="str">
        <f>リレー種目入力!W19</f>
        <v/>
      </c>
      <c r="C4" s="16" t="str">
        <f>リレー種目入力!X19</f>
        <v/>
      </c>
      <c r="D4" s="16" t="str">
        <f>リレー種目入力!Y19</f>
        <v/>
      </c>
      <c r="E4" s="13" t="e">
        <f>リレー種目入力!$AG$4</f>
        <v>#N/A</v>
      </c>
      <c r="F4" s="13">
        <f>リレー種目入力!$AE$4</f>
        <v>0</v>
      </c>
      <c r="G4" s="6" t="str">
        <f>リレー種目入力!AA19</f>
        <v/>
      </c>
      <c r="H4" s="6" t="str">
        <f>リレー種目入力!V19</f>
        <v/>
      </c>
      <c r="I4" s="6" t="str">
        <f>リレー種目入力!V20</f>
        <v/>
      </c>
      <c r="J4" s="6" t="str">
        <f>リレー種目入力!V21</f>
        <v/>
      </c>
      <c r="K4" s="6" t="str">
        <f>リレー種目入力!V22</f>
        <v/>
      </c>
      <c r="L4" s="6" t="str">
        <f>リレー種目入力!V23</f>
        <v/>
      </c>
      <c r="M4" s="6" t="str">
        <f>リレー種目入力!V24</f>
        <v/>
      </c>
    </row>
    <row r="5" spans="1:13">
      <c r="A5" s="16">
        <v>4</v>
      </c>
      <c r="B5" s="16" t="str">
        <f>リレー種目入力!W25</f>
        <v/>
      </c>
      <c r="C5" s="16" t="str">
        <f>リレー種目入力!X25</f>
        <v/>
      </c>
      <c r="D5" s="16" t="str">
        <f>リレー種目入力!Y25</f>
        <v/>
      </c>
      <c r="E5" s="13" t="e">
        <f>リレー種目入力!$AG$4</f>
        <v>#N/A</v>
      </c>
      <c r="F5" s="13">
        <f>リレー種目入力!$AE$4</f>
        <v>0</v>
      </c>
      <c r="G5" s="6" t="str">
        <f>リレー種目入力!AA25</f>
        <v/>
      </c>
      <c r="H5" s="6" t="str">
        <f>リレー種目入力!V25</f>
        <v/>
      </c>
      <c r="I5" s="6" t="str">
        <f>リレー種目入力!V26</f>
        <v/>
      </c>
      <c r="J5" s="6" t="str">
        <f>リレー種目入力!V27</f>
        <v/>
      </c>
      <c r="K5" s="6" t="str">
        <f>リレー種目入力!V28</f>
        <v/>
      </c>
      <c r="L5" s="6" t="str">
        <f>リレー種目入力!V29</f>
        <v/>
      </c>
      <c r="M5" s="6" t="str">
        <f>リレー種目入力!V30</f>
        <v/>
      </c>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9"/>
  <sheetViews>
    <sheetView view="pageBreakPreview" zoomScaleNormal="100" zoomScaleSheetLayoutView="100" workbookViewId="0">
      <selection activeCell="E23" sqref="E23"/>
    </sheetView>
  </sheetViews>
  <sheetFormatPr defaultRowHeight="13.5"/>
  <cols>
    <col min="1" max="1" width="19.625" customWidth="1"/>
    <col min="2" max="2" width="17.875" customWidth="1"/>
    <col min="3" max="3" width="37.375" customWidth="1"/>
    <col min="4" max="4" width="7.125" customWidth="1"/>
    <col min="5" max="5" width="25.625" customWidth="1"/>
  </cols>
  <sheetData>
    <row r="1" spans="1:4" ht="30" customHeight="1">
      <c r="A1" s="153" t="s">
        <v>233</v>
      </c>
      <c r="B1" s="153"/>
      <c r="C1" s="153"/>
    </row>
    <row r="2" spans="1:4" ht="36" customHeight="1">
      <c r="A2" s="152" t="s">
        <v>234</v>
      </c>
      <c r="B2" s="152"/>
      <c r="C2" s="30"/>
    </row>
    <row r="3" spans="1:4" ht="36" customHeight="1">
      <c r="A3" s="152" t="s">
        <v>235</v>
      </c>
      <c r="B3" s="152"/>
      <c r="C3" s="30"/>
    </row>
    <row r="4" spans="1:4" ht="36" customHeight="1">
      <c r="A4" s="152" t="s">
        <v>236</v>
      </c>
      <c r="B4" s="152"/>
      <c r="C4" s="30"/>
    </row>
    <row r="5" spans="1:4" ht="36" customHeight="1">
      <c r="A5" s="152" t="s">
        <v>515</v>
      </c>
      <c r="B5" s="152"/>
      <c r="C5" s="147"/>
      <c r="D5" t="s">
        <v>559</v>
      </c>
    </row>
    <row r="6" spans="1:4" ht="36" customHeight="1">
      <c r="A6" s="152" t="s">
        <v>516</v>
      </c>
      <c r="B6" s="152"/>
      <c r="C6" s="148" t="s">
        <v>546</v>
      </c>
    </row>
    <row r="7" spans="1:4" ht="36" customHeight="1">
      <c r="A7" s="152" t="s">
        <v>517</v>
      </c>
      <c r="B7" s="152"/>
      <c r="C7" s="147"/>
      <c r="D7" t="s">
        <v>559</v>
      </c>
    </row>
    <row r="8" spans="1:4" ht="36" customHeight="1">
      <c r="A8" s="152" t="s">
        <v>518</v>
      </c>
      <c r="B8" s="152"/>
      <c r="C8" s="148" t="s">
        <v>546</v>
      </c>
    </row>
    <row r="9" spans="1:4" ht="36" customHeight="1">
      <c r="A9" s="152" t="s">
        <v>10</v>
      </c>
      <c r="B9" s="152"/>
      <c r="C9" s="30"/>
    </row>
    <row r="10" spans="1:4" ht="36" customHeight="1">
      <c r="A10" s="152" t="s">
        <v>500</v>
      </c>
      <c r="B10" s="152"/>
      <c r="C10" s="30"/>
    </row>
    <row r="11" spans="1:4" ht="36" customHeight="1">
      <c r="A11" s="152" t="s">
        <v>501</v>
      </c>
      <c r="B11" s="152"/>
      <c r="C11" s="31"/>
      <c r="D11" s="32"/>
    </row>
    <row r="12" spans="1:4" ht="36" customHeight="1">
      <c r="C12" s="33" t="s">
        <v>237</v>
      </c>
    </row>
    <row r="19" spans="3:3">
      <c r="C19" s="34"/>
    </row>
    <row r="20" spans="3:3">
      <c r="C20" t="s">
        <v>577</v>
      </c>
    </row>
    <row r="21" spans="3:3">
      <c r="C21" t="s">
        <v>578</v>
      </c>
    </row>
    <row r="22" spans="3:3">
      <c r="C22" t="s">
        <v>579</v>
      </c>
    </row>
    <row r="23" spans="3:3">
      <c r="C23" t="s">
        <v>580</v>
      </c>
    </row>
    <row r="24" spans="3:3">
      <c r="C24" t="s">
        <v>581</v>
      </c>
    </row>
    <row r="25" spans="3:3">
      <c r="C25" t="s">
        <v>582</v>
      </c>
    </row>
    <row r="26" spans="3:3">
      <c r="C26" t="s">
        <v>646</v>
      </c>
    </row>
    <row r="27" spans="3:3">
      <c r="C27" t="s">
        <v>583</v>
      </c>
    </row>
    <row r="28" spans="3:3">
      <c r="C28" t="s">
        <v>584</v>
      </c>
    </row>
    <row r="29" spans="3:3">
      <c r="C29" t="s">
        <v>585</v>
      </c>
    </row>
    <row r="30" spans="3:3">
      <c r="C30" t="s">
        <v>586</v>
      </c>
    </row>
    <row r="31" spans="3:3">
      <c r="C31" t="s">
        <v>573</v>
      </c>
    </row>
    <row r="32" spans="3:3">
      <c r="C32" t="s">
        <v>587</v>
      </c>
    </row>
    <row r="33" spans="2:3">
      <c r="C33" t="s">
        <v>588</v>
      </c>
    </row>
    <row r="34" spans="2:3">
      <c r="C34" t="s">
        <v>647</v>
      </c>
    </row>
    <row r="35" spans="2:3">
      <c r="C35" t="s">
        <v>589</v>
      </c>
    </row>
    <row r="36" spans="2:3">
      <c r="C36" t="s">
        <v>648</v>
      </c>
    </row>
    <row r="37" spans="2:3">
      <c r="C37" t="s">
        <v>649</v>
      </c>
    </row>
    <row r="38" spans="2:3">
      <c r="C38" t="s">
        <v>650</v>
      </c>
    </row>
    <row r="39" spans="2:3">
      <c r="B39" s="149"/>
      <c r="C39" t="s">
        <v>661</v>
      </c>
    </row>
    <row r="40" spans="2:3">
      <c r="C40" t="s">
        <v>590</v>
      </c>
    </row>
    <row r="41" spans="2:3">
      <c r="C41" t="s">
        <v>591</v>
      </c>
    </row>
    <row r="42" spans="2:3">
      <c r="C42" t="s">
        <v>651</v>
      </c>
    </row>
    <row r="43" spans="2:3">
      <c r="C43" t="s">
        <v>592</v>
      </c>
    </row>
    <row r="44" spans="2:3">
      <c r="C44" t="s">
        <v>594</v>
      </c>
    </row>
    <row r="45" spans="2:3">
      <c r="C45" t="s">
        <v>593</v>
      </c>
    </row>
    <row r="46" spans="2:3">
      <c r="C46" t="s">
        <v>595</v>
      </c>
    </row>
    <row r="47" spans="2:3">
      <c r="C47" t="s">
        <v>596</v>
      </c>
    </row>
    <row r="48" spans="2:3">
      <c r="C48" t="s">
        <v>597</v>
      </c>
    </row>
    <row r="49" spans="3:3">
      <c r="C49" t="s">
        <v>662</v>
      </c>
    </row>
    <row r="50" spans="3:3">
      <c r="C50" t="s">
        <v>652</v>
      </c>
    </row>
    <row r="51" spans="3:3">
      <c r="C51" t="s">
        <v>598</v>
      </c>
    </row>
    <row r="52" spans="3:3">
      <c r="C52" t="s">
        <v>599</v>
      </c>
    </row>
    <row r="53" spans="3:3">
      <c r="C53" t="s">
        <v>601</v>
      </c>
    </row>
    <row r="54" spans="3:3">
      <c r="C54" t="s">
        <v>600</v>
      </c>
    </row>
    <row r="55" spans="3:3">
      <c r="C55" t="s">
        <v>602</v>
      </c>
    </row>
    <row r="56" spans="3:3">
      <c r="C56" t="s">
        <v>603</v>
      </c>
    </row>
    <row r="57" spans="3:3">
      <c r="C57" t="s">
        <v>604</v>
      </c>
    </row>
    <row r="58" spans="3:3">
      <c r="C58" t="s">
        <v>605</v>
      </c>
    </row>
    <row r="59" spans="3:3">
      <c r="C59" t="s">
        <v>606</v>
      </c>
    </row>
    <row r="60" spans="3:3">
      <c r="C60" t="s">
        <v>607</v>
      </c>
    </row>
    <row r="61" spans="3:3">
      <c r="C61" t="s">
        <v>608</v>
      </c>
    </row>
    <row r="62" spans="3:3">
      <c r="C62" t="s">
        <v>609</v>
      </c>
    </row>
    <row r="63" spans="3:3">
      <c r="C63" t="s">
        <v>610</v>
      </c>
    </row>
    <row r="64" spans="3:3">
      <c r="C64" t="s">
        <v>653</v>
      </c>
    </row>
    <row r="65" spans="3:3">
      <c r="C65" t="s">
        <v>654</v>
      </c>
    </row>
    <row r="66" spans="3:3">
      <c r="C66" t="s">
        <v>611</v>
      </c>
    </row>
    <row r="67" spans="3:3">
      <c r="C67" t="s">
        <v>612</v>
      </c>
    </row>
    <row r="68" spans="3:3">
      <c r="C68" t="s">
        <v>613</v>
      </c>
    </row>
    <row r="69" spans="3:3">
      <c r="C69" t="s">
        <v>574</v>
      </c>
    </row>
    <row r="70" spans="3:3">
      <c r="C70" t="s">
        <v>614</v>
      </c>
    </row>
    <row r="71" spans="3:3">
      <c r="C71" t="s">
        <v>615</v>
      </c>
    </row>
    <row r="72" spans="3:3">
      <c r="C72" t="s">
        <v>81</v>
      </c>
    </row>
    <row r="73" spans="3:3">
      <c r="C73" t="s">
        <v>655</v>
      </c>
    </row>
    <row r="74" spans="3:3">
      <c r="C74" t="s">
        <v>656</v>
      </c>
    </row>
    <row r="75" spans="3:3">
      <c r="C75" t="s">
        <v>657</v>
      </c>
    </row>
    <row r="76" spans="3:3">
      <c r="C76" t="s">
        <v>658</v>
      </c>
    </row>
    <row r="77" spans="3:3">
      <c r="C77" t="s">
        <v>659</v>
      </c>
    </row>
    <row r="78" spans="3:3">
      <c r="C78" t="s">
        <v>660</v>
      </c>
    </row>
    <row r="79" spans="3:3">
      <c r="C79" t="s">
        <v>303</v>
      </c>
    </row>
  </sheetData>
  <sheetProtection algorithmName="SHA-512" hashValue="XwKQjRVKF7hlKyTLw4+p+OlSbLNzyUNyCB8hfEtI50i1VbuQhDrn+5DgH5QeAYgGfbLwZm09GTX5c+JbSRSFOw==" saltValue="R6dlIbQ5trS9v1dCOUAWAQ==" spinCount="100000" sheet="1" objects="1" scenarios="1"/>
  <mergeCells count="11">
    <mergeCell ref="A10:B10"/>
    <mergeCell ref="A11:B11"/>
    <mergeCell ref="A6:B6"/>
    <mergeCell ref="A5:B5"/>
    <mergeCell ref="A1:C1"/>
    <mergeCell ref="A2:B2"/>
    <mergeCell ref="A3:B3"/>
    <mergeCell ref="A4:B4"/>
    <mergeCell ref="A9:B9"/>
    <mergeCell ref="A7:B7"/>
    <mergeCell ref="A8:B8"/>
  </mergeCells>
  <phoneticPr fontId="19"/>
  <dataValidations count="2">
    <dataValidation imeMode="halfAlpha" allowBlank="1" showInputMessage="1" showErrorMessage="1" sqref="C9:C11"/>
    <dataValidation type="list" allowBlank="1" showInputMessage="1" showErrorMessage="1" prompt="リストから選んでください。" sqref="C3">
      <formula1>$C$19:$C$79</formula1>
    </dataValidation>
  </dataValidations>
  <pageMargins left="0.70866141732283472" right="0.70866141732283472" top="1.1417322834645669"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U284"/>
  <sheetViews>
    <sheetView view="pageBreakPreview" zoomScaleNormal="100" zoomScaleSheetLayoutView="100" workbookViewId="0">
      <pane ySplit="6" topLeftCell="A7" activePane="bottomLeft" state="frozen"/>
      <selection pane="bottomLeft" activeCell="AA10" sqref="AA10"/>
    </sheetView>
  </sheetViews>
  <sheetFormatPr defaultColWidth="3.625" defaultRowHeight="13.5"/>
  <cols>
    <col min="1" max="1" width="3.75" style="7" customWidth="1"/>
    <col min="2" max="2" width="8.875" style="7" customWidth="1"/>
    <col min="3" max="4" width="18.25" style="7" customWidth="1"/>
    <col min="5" max="6" width="3.5" style="7" customWidth="1"/>
    <col min="7" max="7" width="25.875" style="7" customWidth="1"/>
    <col min="8" max="8" width="2.5" style="7" customWidth="1"/>
    <col min="9" max="9" width="2.375" style="7" customWidth="1"/>
    <col min="10" max="10" width="2.5" style="7" customWidth="1"/>
    <col min="11" max="11" width="2.375" style="7" customWidth="1"/>
    <col min="12" max="12" width="2.5" style="7" customWidth="1"/>
    <col min="13" max="14" width="1.875" style="7" customWidth="1"/>
    <col min="15" max="15" width="1.25" style="7" customWidth="1"/>
    <col min="16" max="16" width="1.875" style="7" customWidth="1"/>
    <col min="17" max="17" width="5" style="7" customWidth="1"/>
    <col min="18" max="19" width="2.5" style="7" customWidth="1"/>
    <col min="20" max="20" width="2.375" style="7" customWidth="1"/>
    <col min="21" max="21" width="2.5" style="7" customWidth="1"/>
    <col min="22" max="22" width="2.375" style="7" customWidth="1"/>
    <col min="23" max="23" width="13.125" style="7" customWidth="1"/>
    <col min="24" max="24" width="8.5" style="7" customWidth="1"/>
    <col min="25" max="25" width="3.625" style="7"/>
    <col min="26" max="27" width="3.625" style="1"/>
    <col min="28" max="28" width="10.375" style="7" bestFit="1" customWidth="1"/>
    <col min="29" max="29" width="29" style="8" customWidth="1"/>
    <col min="30" max="32" width="9.375" style="7" bestFit="1" customWidth="1"/>
    <col min="33" max="33" width="8.375" style="7" bestFit="1" customWidth="1"/>
    <col min="34" max="34" width="15" style="7" bestFit="1" customWidth="1"/>
    <col min="35" max="35" width="7" style="7" customWidth="1"/>
    <col min="36" max="36" width="19.375" style="7" bestFit="1" customWidth="1"/>
    <col min="37" max="37" width="12.25" style="7" customWidth="1"/>
    <col min="38" max="38" width="5.5" style="7" bestFit="1" customWidth="1"/>
    <col min="39" max="39" width="7.375" style="7" bestFit="1" customWidth="1"/>
    <col min="40" max="40" width="4.375" style="7" customWidth="1"/>
    <col min="41" max="41" width="6.75" style="7" customWidth="1"/>
    <col min="42" max="42" width="12" style="7" customWidth="1"/>
    <col min="43" max="43" width="7.375" bestFit="1" customWidth="1"/>
    <col min="44" max="44" width="6.25" customWidth="1"/>
    <col min="45" max="45" width="13.875" style="6" bestFit="1" customWidth="1"/>
    <col min="46" max="47" width="6.25" customWidth="1"/>
    <col min="48" max="16384" width="3.625" style="7"/>
  </cols>
  <sheetData>
    <row r="1" spans="1:45" ht="32.25" customHeight="1">
      <c r="A1" s="164" t="s">
        <v>567</v>
      </c>
      <c r="B1" s="164"/>
      <c r="C1" s="164"/>
      <c r="D1" s="164"/>
      <c r="E1" s="164"/>
      <c r="F1" s="164"/>
      <c r="G1" s="164"/>
      <c r="H1" s="164"/>
      <c r="I1" s="164"/>
      <c r="J1" s="164"/>
      <c r="K1" s="164"/>
      <c r="L1" s="164"/>
      <c r="M1" s="164"/>
      <c r="N1" s="164"/>
      <c r="O1" s="164"/>
      <c r="P1" s="164"/>
      <c r="Q1" s="164"/>
      <c r="R1" s="164"/>
      <c r="S1" s="164"/>
      <c r="T1" s="164"/>
      <c r="U1" s="164"/>
      <c r="V1" s="164"/>
      <c r="W1" s="164"/>
      <c r="X1" s="164"/>
    </row>
    <row r="2" spans="1:45" ht="7.5" customHeight="1">
      <c r="A2" s="18"/>
      <c r="B2" s="18"/>
      <c r="C2" s="18"/>
      <c r="D2" s="18"/>
      <c r="E2" s="18"/>
      <c r="F2" s="18"/>
      <c r="G2" s="18"/>
      <c r="H2" s="18"/>
      <c r="I2" s="18"/>
      <c r="J2" s="18"/>
      <c r="K2" s="18"/>
      <c r="L2" s="18"/>
      <c r="M2" s="18"/>
      <c r="N2" s="18"/>
      <c r="O2" s="18"/>
      <c r="P2" s="18"/>
      <c r="Q2" s="18"/>
      <c r="R2" s="18"/>
      <c r="S2" s="18"/>
      <c r="T2" s="18"/>
      <c r="U2" s="18"/>
      <c r="V2" s="18"/>
      <c r="W2" s="18"/>
      <c r="X2" s="18"/>
    </row>
    <row r="3" spans="1:45" ht="24" customHeight="1">
      <c r="A3" s="171" t="s">
        <v>0</v>
      </c>
      <c r="B3" s="172"/>
      <c r="C3" s="174" t="str">
        <f>IF(基礎データ!$C$2="","",基礎データ!$C$2)</f>
        <v/>
      </c>
      <c r="D3" s="175"/>
      <c r="E3" s="175"/>
      <c r="F3" s="175"/>
      <c r="G3" s="176"/>
      <c r="H3" s="171" t="s">
        <v>10</v>
      </c>
      <c r="I3" s="172"/>
      <c r="J3" s="172"/>
      <c r="K3" s="172"/>
      <c r="L3" s="186"/>
      <c r="M3" s="157" t="str">
        <f>IF(基礎データ!$C$9="","",基礎データ!$C$9)</f>
        <v/>
      </c>
      <c r="N3" s="157"/>
      <c r="O3" s="157"/>
      <c r="P3" s="157"/>
      <c r="Q3" s="157"/>
      <c r="R3" s="157"/>
      <c r="S3" s="157"/>
      <c r="T3" s="157"/>
      <c r="U3" s="157"/>
      <c r="V3" s="157"/>
      <c r="W3" s="157"/>
      <c r="X3" s="158"/>
      <c r="AI3" s="167"/>
      <c r="AJ3" s="167"/>
      <c r="AK3" s="35" t="s">
        <v>97</v>
      </c>
      <c r="AL3" s="35" t="s">
        <v>104</v>
      </c>
      <c r="AM3" s="35" t="s">
        <v>99</v>
      </c>
      <c r="AN3" s="19"/>
    </row>
    <row r="4" spans="1:45" ht="24" customHeight="1">
      <c r="A4" s="154" t="s">
        <v>363</v>
      </c>
      <c r="B4" s="173"/>
      <c r="C4" s="177" t="str">
        <f>IF(基礎データ!$C$11="","",基礎データ!$C$11)</f>
        <v/>
      </c>
      <c r="D4" s="178"/>
      <c r="E4" s="178"/>
      <c r="F4" s="178"/>
      <c r="G4" s="179"/>
      <c r="H4" s="154" t="s">
        <v>11</v>
      </c>
      <c r="I4" s="155"/>
      <c r="J4" s="155"/>
      <c r="K4" s="155"/>
      <c r="L4" s="156"/>
      <c r="M4" s="159" t="str">
        <f>IF(基礎データ!$C$10="","",基礎データ!$C$10)</f>
        <v/>
      </c>
      <c r="N4" s="159"/>
      <c r="O4" s="159"/>
      <c r="P4" s="159"/>
      <c r="Q4" s="159"/>
      <c r="R4" s="159"/>
      <c r="S4" s="159"/>
      <c r="T4" s="159"/>
      <c r="U4" s="159"/>
      <c r="V4" s="159"/>
      <c r="W4" s="159"/>
      <c r="X4" s="160"/>
      <c r="AI4" s="168"/>
      <c r="AJ4" s="168"/>
      <c r="AK4" s="35">
        <f>基礎データ!$C$3</f>
        <v>0</v>
      </c>
      <c r="AL4" s="35" t="e">
        <f>VLOOKUP($AK$4,$G$223:$K$282,5,FALSE)</f>
        <v>#N/A</v>
      </c>
      <c r="AM4" s="35" t="e">
        <f>VLOOKUP($AK$4,$G$223:$J$282,3,FALSE)</f>
        <v>#N/A</v>
      </c>
      <c r="AN4" s="19"/>
    </row>
    <row r="5" spans="1:45" ht="18" customHeight="1">
      <c r="A5" s="181"/>
      <c r="B5" s="180" t="s">
        <v>364</v>
      </c>
      <c r="C5" s="165" t="s">
        <v>2</v>
      </c>
      <c r="D5" s="165"/>
      <c r="E5" s="180" t="s">
        <v>343</v>
      </c>
      <c r="F5" s="180" t="s">
        <v>344</v>
      </c>
      <c r="G5" s="165" t="s">
        <v>346</v>
      </c>
      <c r="H5" s="183" t="s">
        <v>549</v>
      </c>
      <c r="I5" s="184"/>
      <c r="J5" s="184"/>
      <c r="K5" s="184"/>
      <c r="L5" s="184"/>
      <c r="M5" s="184"/>
      <c r="N5" s="184"/>
      <c r="O5" s="184"/>
      <c r="P5" s="184"/>
      <c r="Q5" s="184"/>
      <c r="R5" s="184"/>
      <c r="S5" s="184"/>
      <c r="T5" s="184"/>
      <c r="U5" s="184"/>
      <c r="V5" s="184"/>
      <c r="W5" s="185"/>
      <c r="X5" s="169" t="s">
        <v>6</v>
      </c>
    </row>
    <row r="6" spans="1:45" ht="18" customHeight="1" thickBot="1">
      <c r="A6" s="182"/>
      <c r="B6" s="166"/>
      <c r="C6" s="21" t="s">
        <v>9</v>
      </c>
      <c r="D6" s="21" t="s">
        <v>391</v>
      </c>
      <c r="E6" s="166"/>
      <c r="F6" s="166"/>
      <c r="G6" s="166"/>
      <c r="H6" s="161" t="s">
        <v>345</v>
      </c>
      <c r="I6" s="162"/>
      <c r="J6" s="162"/>
      <c r="K6" s="162"/>
      <c r="L6" s="163"/>
      <c r="M6" s="161" t="s">
        <v>347</v>
      </c>
      <c r="N6" s="162"/>
      <c r="O6" s="162"/>
      <c r="P6" s="162"/>
      <c r="Q6" s="161" t="s">
        <v>365</v>
      </c>
      <c r="R6" s="162"/>
      <c r="S6" s="162"/>
      <c r="T6" s="162"/>
      <c r="U6" s="162"/>
      <c r="V6" s="163"/>
      <c r="W6" s="21" t="s">
        <v>348</v>
      </c>
      <c r="X6" s="170"/>
      <c r="AB6" s="27" t="s">
        <v>12</v>
      </c>
      <c r="AC6" s="40" t="s">
        <v>101</v>
      </c>
      <c r="AD6" s="27" t="s">
        <v>140</v>
      </c>
      <c r="AE6" s="27" t="s">
        <v>121</v>
      </c>
      <c r="AF6" s="27" t="s">
        <v>122</v>
      </c>
      <c r="AG6" s="27" t="s">
        <v>13</v>
      </c>
      <c r="AH6" s="27" t="s">
        <v>14</v>
      </c>
      <c r="AI6" s="27" t="s">
        <v>15</v>
      </c>
      <c r="AJ6" s="27" t="s">
        <v>16</v>
      </c>
      <c r="AK6" s="27" t="s">
        <v>17</v>
      </c>
      <c r="AL6" s="27" t="s">
        <v>96</v>
      </c>
      <c r="AM6" s="27" t="s">
        <v>18</v>
      </c>
      <c r="AN6" s="27" t="s">
        <v>215</v>
      </c>
      <c r="AO6" s="27" t="s">
        <v>100</v>
      </c>
      <c r="AP6" s="27" t="s">
        <v>211</v>
      </c>
      <c r="AQ6" s="1" t="s">
        <v>201</v>
      </c>
      <c r="AR6" s="1"/>
      <c r="AS6" s="1" t="s">
        <v>213</v>
      </c>
    </row>
    <row r="7" spans="1:45" ht="22.5" customHeight="1" thickTop="1">
      <c r="A7" s="137">
        <v>1</v>
      </c>
      <c r="B7" s="9"/>
      <c r="C7" s="9"/>
      <c r="D7" s="9"/>
      <c r="E7" s="9"/>
      <c r="F7" s="9"/>
      <c r="G7" s="79"/>
      <c r="H7" s="75"/>
      <c r="I7" s="80"/>
      <c r="J7" s="80"/>
      <c r="K7" s="80"/>
      <c r="L7" s="81"/>
      <c r="M7" s="80"/>
      <c r="N7" s="80"/>
      <c r="O7" s="82" t="str">
        <f>IF(G7=$G$172,".",IF(G7=$G$173,".",IF(G7=$G$178,".",IF(G7=$G$184,".",IF(G7=$G$185,".",IF(G7=$H$191,".",IF(G7=$H$192,".",IF(G7=$H$197,".",IF(G7=$H$203,".",IF(G7=$H$204,".",""))))))))))</f>
        <v/>
      </c>
      <c r="P7" s="80"/>
      <c r="Q7" s="75"/>
      <c r="R7" s="83" t="str">
        <f>IF(G7="","","年")</f>
        <v/>
      </c>
      <c r="S7" s="80"/>
      <c r="T7" s="83" t="str">
        <f t="shared" ref="T7:T38" si="0">IF(G7="","","月")</f>
        <v/>
      </c>
      <c r="U7" s="80"/>
      <c r="V7" s="83" t="str">
        <f t="shared" ref="V7:V38" si="1">IF(G7="","","日")</f>
        <v/>
      </c>
      <c r="W7" s="84"/>
      <c r="X7" s="85"/>
      <c r="AB7" s="3" t="str">
        <f t="shared" ref="AB7:AB38" si="2">IF(ISBLANK(B7),"",VLOOKUP(CONCATENATE($AL$4,F7),$AB$133:$AC$142,2,FALSE)+B7*100)</f>
        <v/>
      </c>
      <c r="AC7" s="41" t="str">
        <f t="shared" ref="AC7:AC38" si="3">IF(ISBLANK(G7),"",G7)</f>
        <v/>
      </c>
      <c r="AD7" s="42" t="str">
        <f>IF($AC7="","",IF(個人種目入力!$AN7=2,VLOOKUP($AC7,'(種目・作業用)'!$A$22:$D$43,2,FALSE),VLOOKUP($AC7,'(種目・作業用)'!$A$2:$D$22,2,FALSE)))</f>
        <v/>
      </c>
      <c r="AE7" s="42" t="str">
        <f>IF($AC7="","",IF(個人種目入力!$AN7=2,VLOOKUP($AC7,'(種目・作業用)'!$A$22:$D$43,3,FALSE),VLOOKUP($AC7,'(種目・作業用)'!$A$2:$D$22,3,FALSE)))</f>
        <v/>
      </c>
      <c r="AF7" s="42" t="str">
        <f>IF($AC7="","",IF(個人種目入力!$AN7=2,VLOOKUP($AC7,'(種目・作業用)'!$A$22:$D$43,4,FALSE),VLOOKUP($AC7,'(種目・作業用)'!$A$2:$D$22,4,FALSE)))</f>
        <v/>
      </c>
      <c r="AG7" s="43" t="str">
        <f t="shared" ref="AG7:AG38" si="4">IF(ISNUMBER(AB7),IF(LEN(H7)=2,CONCATENATE("0",H7,J7,L7),IF(LEN(H7)=1,CONCATENATE("00",H7,J7,L7),CONCATENATE("000",J7,L7))),"")</f>
        <v/>
      </c>
      <c r="AH7" s="3" t="str">
        <f>IF(AG7="000",AF7,CONCATENATE(AF7," ",AG7))</f>
        <v xml:space="preserve"> </v>
      </c>
      <c r="AI7" s="3" t="str">
        <f t="shared" ref="AI7:AI38" si="5">IF(ISBLANK(B7),"",B7)</f>
        <v/>
      </c>
      <c r="AJ7" s="3" t="str">
        <f t="shared" ref="AJ7:AJ38" si="6">IF(ISNUMBER(AI7),IF(ISBLANK(E7),AS7,CONCATENATE(AS7,"(",E7,")")),"")</f>
        <v/>
      </c>
      <c r="AK7" s="3" t="str">
        <f t="shared" ref="AK7:AK38" si="7">IF(ISNUMBER(AI7),D7,"")</f>
        <v/>
      </c>
      <c r="AL7" s="44" t="str">
        <f t="shared" ref="AL7:AL38" si="8">IF(ISNUMBER(AI7),VLOOKUP(AQ7,$AQ$132:$AR$179,2,FALSE),"")</f>
        <v/>
      </c>
      <c r="AM7" s="3" t="str">
        <f>IF(ISNUMBER(AI7),$AM$4,"")</f>
        <v/>
      </c>
      <c r="AN7" s="3" t="str">
        <f t="shared" ref="AN7:AN38" si="9">IF(ISBLANK(F7),"",IF(F7="男",1,2))</f>
        <v/>
      </c>
      <c r="AO7" s="3" t="str">
        <f>IF(X7="","",X7)</f>
        <v/>
      </c>
      <c r="AP7" s="3" t="str">
        <f>IF(ISNUMBER(AI7),$AK$4,"")</f>
        <v/>
      </c>
      <c r="AQ7" s="3" t="s">
        <v>161</v>
      </c>
      <c r="AR7" s="1"/>
      <c r="AS7" s="1" t="str">
        <f t="shared" ref="AS7:AS38" si="10">IF(LEN(C7)&gt;6,SUBSTITUTE(C7,"　",""),IF(LEN(C7)=6,C7,IF(LEN(C7)=5,CONCATENATE(C7,"　"),IF(LEN(C7)=4,CONCATENATE(SUBSTITUTE(C7,"　","　　"),"　"),CONCATENATE(SUBSTITUTE(C7,"　","　　　"),"　")))))</f>
        <v>　</v>
      </c>
    </row>
    <row r="8" spans="1:45" ht="22.5" customHeight="1">
      <c r="A8" s="94">
        <v>2</v>
      </c>
      <c r="B8" s="86"/>
      <c r="C8" s="86"/>
      <c r="D8" s="86"/>
      <c r="E8" s="86"/>
      <c r="F8" s="86"/>
      <c r="G8" s="54"/>
      <c r="H8" s="87"/>
      <c r="I8" s="88"/>
      <c r="J8" s="88"/>
      <c r="K8" s="88"/>
      <c r="L8" s="89"/>
      <c r="M8" s="88"/>
      <c r="N8" s="88"/>
      <c r="O8" s="90" t="str">
        <f t="shared" ref="O8:O38" si="11">IF(G8=$G$172,".",IF(G8=$G$173,".",IF(G8=$G$178,".",IF(G8=$G$184,".",IF(G8=$G$185,".",IF(G8=$H$191,".",IF(G8=$H$192,".",IF(G8=$H$197,".",IF(G8=$H$203,".",IF(G8=$H$204,".",""))))))))))</f>
        <v/>
      </c>
      <c r="P8" s="88"/>
      <c r="Q8" s="87"/>
      <c r="R8" s="88" t="str">
        <f>IF(G8="","","年")</f>
        <v/>
      </c>
      <c r="S8" s="88"/>
      <c r="T8" s="91" t="str">
        <f t="shared" si="0"/>
        <v/>
      </c>
      <c r="U8" s="88"/>
      <c r="V8" s="91" t="str">
        <f t="shared" si="1"/>
        <v/>
      </c>
      <c r="W8" s="68"/>
      <c r="X8" s="92"/>
      <c r="AB8" s="3" t="str">
        <f t="shared" si="2"/>
        <v/>
      </c>
      <c r="AC8" s="41" t="str">
        <f t="shared" si="3"/>
        <v/>
      </c>
      <c r="AD8" s="42" t="str">
        <f>IF($AC8="","",IF(個人種目入力!$AN8=2,VLOOKUP($AC8,'(種目・作業用)'!$A$22:$D$43,2,FALSE),VLOOKUP($AC8,'(種目・作業用)'!$A$2:$D$22,2,FALSE)))</f>
        <v/>
      </c>
      <c r="AE8" s="42" t="str">
        <f>IF($AC8="","",IF(個人種目入力!$AN8=2,VLOOKUP($AC8,'(種目・作業用)'!$A$22:$D$43,3,FALSE),VLOOKUP($AC8,'(種目・作業用)'!$A$2:$D$22,3,FALSE)))</f>
        <v/>
      </c>
      <c r="AF8" s="42" t="str">
        <f>IF($AC8="","",IF(個人種目入力!$AN8=2,VLOOKUP($AC8,'(種目・作業用)'!$A$22:$D$43,4,FALSE),VLOOKUP($AC8,'(種目・作業用)'!$A$2:$D$22,4,FALSE)))</f>
        <v/>
      </c>
      <c r="AG8" s="43" t="str">
        <f t="shared" si="4"/>
        <v/>
      </c>
      <c r="AH8" s="3" t="str">
        <f t="shared" ref="AH8:AH31" si="12">IF(AG8="000",AF8,CONCATENATE(AF8," ",AG8))</f>
        <v xml:space="preserve"> </v>
      </c>
      <c r="AI8" s="3" t="str">
        <f t="shared" si="5"/>
        <v/>
      </c>
      <c r="AJ8" s="3" t="str">
        <f t="shared" si="6"/>
        <v/>
      </c>
      <c r="AK8" s="3" t="str">
        <f t="shared" si="7"/>
        <v/>
      </c>
      <c r="AL8" s="44" t="str">
        <f t="shared" si="8"/>
        <v/>
      </c>
      <c r="AM8" s="3" t="str">
        <f t="shared" ref="AM8:AM31" si="13">IF(ISNUMBER(AI8),$AM$4,"")</f>
        <v/>
      </c>
      <c r="AN8" s="3" t="str">
        <f t="shared" si="9"/>
        <v/>
      </c>
      <c r="AO8" s="3" t="str">
        <f t="shared" ref="AO8:AO71" si="14">IF(X8="","",X8)</f>
        <v/>
      </c>
      <c r="AP8" s="3" t="str">
        <f t="shared" ref="AP8:AP31" si="15">IF(ISNUMBER(AI8),$AK$4,"")</f>
        <v/>
      </c>
      <c r="AQ8" s="3" t="s">
        <v>161</v>
      </c>
      <c r="AR8" s="1"/>
      <c r="AS8" s="1" t="str">
        <f t="shared" si="10"/>
        <v>　</v>
      </c>
    </row>
    <row r="9" spans="1:45" ht="22.5" customHeight="1">
      <c r="A9" s="94">
        <v>3</v>
      </c>
      <c r="B9" s="86"/>
      <c r="C9" s="86"/>
      <c r="D9" s="86"/>
      <c r="E9" s="86"/>
      <c r="F9" s="86"/>
      <c r="G9" s="54"/>
      <c r="H9" s="87"/>
      <c r="I9" s="88"/>
      <c r="J9" s="88"/>
      <c r="K9" s="88"/>
      <c r="L9" s="89"/>
      <c r="M9" s="88"/>
      <c r="N9" s="88"/>
      <c r="O9" s="90" t="str">
        <f t="shared" si="11"/>
        <v/>
      </c>
      <c r="P9" s="88"/>
      <c r="Q9" s="87"/>
      <c r="R9" s="88" t="str">
        <f t="shared" ref="R9:R42" si="16">IF(G9="","","年")</f>
        <v/>
      </c>
      <c r="S9" s="88"/>
      <c r="T9" s="91" t="str">
        <f t="shared" si="0"/>
        <v/>
      </c>
      <c r="U9" s="88"/>
      <c r="V9" s="91" t="str">
        <f t="shared" si="1"/>
        <v/>
      </c>
      <c r="W9" s="68"/>
      <c r="X9" s="92"/>
      <c r="AB9" s="3" t="str">
        <f t="shared" si="2"/>
        <v/>
      </c>
      <c r="AC9" s="41" t="str">
        <f t="shared" si="3"/>
        <v/>
      </c>
      <c r="AD9" s="42" t="str">
        <f>IF($AC9="","",IF(個人種目入力!$AN9=2,VLOOKUP($AC9,'(種目・作業用)'!$A$22:$D$43,2,FALSE),VLOOKUP($AC9,'(種目・作業用)'!$A$2:$D$22,2,FALSE)))</f>
        <v/>
      </c>
      <c r="AE9" s="42" t="str">
        <f>IF($AC9="","",IF(個人種目入力!$AN9=2,VLOOKUP($AC9,'(種目・作業用)'!$A$22:$D$43,3,FALSE),VLOOKUP($AC9,'(種目・作業用)'!$A$2:$D$22,3,FALSE)))</f>
        <v/>
      </c>
      <c r="AF9" s="42" t="str">
        <f>IF($AC9="","",IF(個人種目入力!$AN9=2,VLOOKUP($AC9,'(種目・作業用)'!$A$22:$D$43,4,FALSE),VLOOKUP($AC9,'(種目・作業用)'!$A$2:$D$22,4,FALSE)))</f>
        <v/>
      </c>
      <c r="AG9" s="43" t="str">
        <f t="shared" si="4"/>
        <v/>
      </c>
      <c r="AH9" s="3" t="str">
        <f t="shared" si="12"/>
        <v xml:space="preserve"> </v>
      </c>
      <c r="AI9" s="3" t="str">
        <f t="shared" si="5"/>
        <v/>
      </c>
      <c r="AJ9" s="3" t="str">
        <f t="shared" si="6"/>
        <v/>
      </c>
      <c r="AK9" s="3" t="str">
        <f t="shared" si="7"/>
        <v/>
      </c>
      <c r="AL9" s="44" t="str">
        <f t="shared" si="8"/>
        <v/>
      </c>
      <c r="AM9" s="3" t="str">
        <f t="shared" si="13"/>
        <v/>
      </c>
      <c r="AN9" s="3" t="str">
        <f t="shared" si="9"/>
        <v/>
      </c>
      <c r="AO9" s="3" t="str">
        <f t="shared" si="14"/>
        <v/>
      </c>
      <c r="AP9" s="3" t="str">
        <f t="shared" si="15"/>
        <v/>
      </c>
      <c r="AQ9" s="3" t="s">
        <v>161</v>
      </c>
      <c r="AR9" s="1"/>
      <c r="AS9" s="1" t="str">
        <f t="shared" si="10"/>
        <v>　</v>
      </c>
    </row>
    <row r="10" spans="1:45" ht="22.5" customHeight="1">
      <c r="A10" s="94">
        <v>4</v>
      </c>
      <c r="B10" s="86"/>
      <c r="C10" s="86"/>
      <c r="D10" s="86"/>
      <c r="E10" s="86"/>
      <c r="F10" s="86"/>
      <c r="G10" s="54"/>
      <c r="H10" s="87"/>
      <c r="I10" s="88"/>
      <c r="J10" s="88"/>
      <c r="K10" s="88"/>
      <c r="L10" s="89"/>
      <c r="M10" s="88"/>
      <c r="N10" s="88"/>
      <c r="O10" s="90" t="str">
        <f t="shared" si="11"/>
        <v/>
      </c>
      <c r="P10" s="88"/>
      <c r="Q10" s="87"/>
      <c r="R10" s="88" t="str">
        <f t="shared" si="16"/>
        <v/>
      </c>
      <c r="S10" s="88"/>
      <c r="T10" s="91" t="str">
        <f t="shared" si="0"/>
        <v/>
      </c>
      <c r="U10" s="88"/>
      <c r="V10" s="91" t="str">
        <f t="shared" si="1"/>
        <v/>
      </c>
      <c r="W10" s="68"/>
      <c r="X10" s="92"/>
      <c r="AB10" s="3" t="str">
        <f t="shared" si="2"/>
        <v/>
      </c>
      <c r="AC10" s="41" t="str">
        <f t="shared" si="3"/>
        <v/>
      </c>
      <c r="AD10" s="42" t="str">
        <f>IF($AC10="","",IF(個人種目入力!$AN10=2,VLOOKUP($AC10,'(種目・作業用)'!$A$22:$D$43,2,FALSE),VLOOKUP($AC10,'(種目・作業用)'!$A$2:$D$22,2,FALSE)))</f>
        <v/>
      </c>
      <c r="AE10" s="42" t="str">
        <f>IF($AC10="","",IF(個人種目入力!$AN10=2,VLOOKUP($AC10,'(種目・作業用)'!$A$22:$D$43,3,FALSE),VLOOKUP($AC10,'(種目・作業用)'!$A$2:$D$22,3,FALSE)))</f>
        <v/>
      </c>
      <c r="AF10" s="42" t="str">
        <f>IF($AC10="","",IF(個人種目入力!$AN10=2,VLOOKUP($AC10,'(種目・作業用)'!$A$22:$D$43,4,FALSE),VLOOKUP($AC10,'(種目・作業用)'!$A$2:$D$22,4,FALSE)))</f>
        <v/>
      </c>
      <c r="AG10" s="43" t="str">
        <f t="shared" si="4"/>
        <v/>
      </c>
      <c r="AH10" s="3" t="str">
        <f t="shared" si="12"/>
        <v xml:space="preserve"> </v>
      </c>
      <c r="AI10" s="3" t="str">
        <f t="shared" si="5"/>
        <v/>
      </c>
      <c r="AJ10" s="3" t="str">
        <f t="shared" si="6"/>
        <v/>
      </c>
      <c r="AK10" s="3" t="str">
        <f t="shared" si="7"/>
        <v/>
      </c>
      <c r="AL10" s="44" t="str">
        <f t="shared" si="8"/>
        <v/>
      </c>
      <c r="AM10" s="3" t="str">
        <f t="shared" si="13"/>
        <v/>
      </c>
      <c r="AN10" s="3" t="str">
        <f t="shared" si="9"/>
        <v/>
      </c>
      <c r="AO10" s="3" t="str">
        <f t="shared" si="14"/>
        <v/>
      </c>
      <c r="AP10" s="3" t="str">
        <f t="shared" si="15"/>
        <v/>
      </c>
      <c r="AQ10" s="3" t="s">
        <v>161</v>
      </c>
      <c r="AR10" s="1"/>
      <c r="AS10" s="1" t="str">
        <f t="shared" si="10"/>
        <v>　</v>
      </c>
    </row>
    <row r="11" spans="1:45" ht="22.5" customHeight="1">
      <c r="A11" s="94">
        <v>5</v>
      </c>
      <c r="B11" s="86"/>
      <c r="C11" s="86"/>
      <c r="D11" s="86"/>
      <c r="E11" s="86"/>
      <c r="F11" s="86"/>
      <c r="G11" s="54"/>
      <c r="H11" s="87"/>
      <c r="I11" s="88"/>
      <c r="J11" s="88"/>
      <c r="K11" s="88"/>
      <c r="L11" s="89"/>
      <c r="M11" s="88"/>
      <c r="N11" s="88"/>
      <c r="O11" s="90" t="str">
        <f t="shared" si="11"/>
        <v/>
      </c>
      <c r="P11" s="88"/>
      <c r="Q11" s="87"/>
      <c r="R11" s="88" t="str">
        <f t="shared" si="16"/>
        <v/>
      </c>
      <c r="S11" s="88"/>
      <c r="T11" s="91" t="str">
        <f t="shared" si="0"/>
        <v/>
      </c>
      <c r="U11" s="88"/>
      <c r="V11" s="91" t="str">
        <f t="shared" si="1"/>
        <v/>
      </c>
      <c r="W11" s="68"/>
      <c r="X11" s="92"/>
      <c r="AB11" s="3" t="str">
        <f t="shared" si="2"/>
        <v/>
      </c>
      <c r="AC11" s="41" t="str">
        <f t="shared" si="3"/>
        <v/>
      </c>
      <c r="AD11" s="42" t="str">
        <f>IF($AC11="","",IF(個人種目入力!$AN11=2,VLOOKUP($AC11,'(種目・作業用)'!$A$22:$D$43,2,FALSE),VLOOKUP($AC11,'(種目・作業用)'!$A$2:$D$22,2,FALSE)))</f>
        <v/>
      </c>
      <c r="AE11" s="42" t="str">
        <f>IF($AC11="","",IF(個人種目入力!$AN11=2,VLOOKUP($AC11,'(種目・作業用)'!$A$22:$D$43,3,FALSE),VLOOKUP($AC11,'(種目・作業用)'!$A$2:$D$22,3,FALSE)))</f>
        <v/>
      </c>
      <c r="AF11" s="42" t="str">
        <f>IF($AC11="","",IF(個人種目入力!$AN11=2,VLOOKUP($AC11,'(種目・作業用)'!$A$22:$D$43,4,FALSE),VLOOKUP($AC11,'(種目・作業用)'!$A$2:$D$22,4,FALSE)))</f>
        <v/>
      </c>
      <c r="AG11" s="43" t="str">
        <f t="shared" si="4"/>
        <v/>
      </c>
      <c r="AH11" s="3" t="str">
        <f t="shared" si="12"/>
        <v xml:space="preserve"> </v>
      </c>
      <c r="AI11" s="3" t="str">
        <f t="shared" si="5"/>
        <v/>
      </c>
      <c r="AJ11" s="3" t="str">
        <f t="shared" si="6"/>
        <v/>
      </c>
      <c r="AK11" s="3" t="str">
        <f t="shared" si="7"/>
        <v/>
      </c>
      <c r="AL11" s="44" t="str">
        <f t="shared" si="8"/>
        <v/>
      </c>
      <c r="AM11" s="3" t="str">
        <f t="shared" si="13"/>
        <v/>
      </c>
      <c r="AN11" s="3" t="str">
        <f t="shared" si="9"/>
        <v/>
      </c>
      <c r="AO11" s="3" t="str">
        <f t="shared" si="14"/>
        <v/>
      </c>
      <c r="AP11" s="3" t="str">
        <f t="shared" si="15"/>
        <v/>
      </c>
      <c r="AQ11" s="3" t="s">
        <v>161</v>
      </c>
      <c r="AR11" s="1"/>
      <c r="AS11" s="1" t="str">
        <f t="shared" si="10"/>
        <v>　</v>
      </c>
    </row>
    <row r="12" spans="1:45" ht="22.5" customHeight="1">
      <c r="A12" s="94">
        <v>6</v>
      </c>
      <c r="B12" s="86"/>
      <c r="C12" s="86"/>
      <c r="D12" s="86"/>
      <c r="E12" s="86"/>
      <c r="F12" s="86"/>
      <c r="G12" s="54"/>
      <c r="H12" s="87"/>
      <c r="I12" s="88"/>
      <c r="J12" s="88"/>
      <c r="K12" s="88"/>
      <c r="L12" s="89"/>
      <c r="M12" s="88"/>
      <c r="N12" s="88"/>
      <c r="O12" s="90" t="str">
        <f t="shared" si="11"/>
        <v/>
      </c>
      <c r="P12" s="88"/>
      <c r="Q12" s="87"/>
      <c r="R12" s="88" t="str">
        <f t="shared" si="16"/>
        <v/>
      </c>
      <c r="S12" s="88"/>
      <c r="T12" s="91" t="str">
        <f t="shared" si="0"/>
        <v/>
      </c>
      <c r="U12" s="88"/>
      <c r="V12" s="91" t="str">
        <f t="shared" si="1"/>
        <v/>
      </c>
      <c r="W12" s="68"/>
      <c r="X12" s="92"/>
      <c r="AB12" s="3" t="str">
        <f t="shared" si="2"/>
        <v/>
      </c>
      <c r="AC12" s="41" t="str">
        <f t="shared" si="3"/>
        <v/>
      </c>
      <c r="AD12" s="42" t="str">
        <f>IF($AC12="","",IF(個人種目入力!$AN12=2,VLOOKUP($AC12,'(種目・作業用)'!$A$22:$D$43,2,FALSE),VLOOKUP($AC12,'(種目・作業用)'!$A$2:$D$22,2,FALSE)))</f>
        <v/>
      </c>
      <c r="AE12" s="42" t="str">
        <f>IF($AC12="","",IF(個人種目入力!$AN12=2,VLOOKUP($AC12,'(種目・作業用)'!$A$22:$D$43,3,FALSE),VLOOKUP($AC12,'(種目・作業用)'!$A$2:$D$22,3,FALSE)))</f>
        <v/>
      </c>
      <c r="AF12" s="42" t="str">
        <f>IF($AC12="","",IF(個人種目入力!$AN12=2,VLOOKUP($AC12,'(種目・作業用)'!$A$22:$D$43,4,FALSE),VLOOKUP($AC12,'(種目・作業用)'!$A$2:$D$22,4,FALSE)))</f>
        <v/>
      </c>
      <c r="AG12" s="43" t="str">
        <f t="shared" si="4"/>
        <v/>
      </c>
      <c r="AH12" s="3" t="str">
        <f t="shared" si="12"/>
        <v xml:space="preserve"> </v>
      </c>
      <c r="AI12" s="3" t="str">
        <f t="shared" si="5"/>
        <v/>
      </c>
      <c r="AJ12" s="3" t="str">
        <f t="shared" si="6"/>
        <v/>
      </c>
      <c r="AK12" s="3" t="str">
        <f t="shared" si="7"/>
        <v/>
      </c>
      <c r="AL12" s="44" t="str">
        <f t="shared" si="8"/>
        <v/>
      </c>
      <c r="AM12" s="3" t="str">
        <f t="shared" si="13"/>
        <v/>
      </c>
      <c r="AN12" s="3" t="str">
        <f t="shared" si="9"/>
        <v/>
      </c>
      <c r="AO12" s="3" t="str">
        <f t="shared" si="14"/>
        <v/>
      </c>
      <c r="AP12" s="3" t="str">
        <f t="shared" si="15"/>
        <v/>
      </c>
      <c r="AQ12" s="3" t="s">
        <v>161</v>
      </c>
      <c r="AR12" s="1"/>
      <c r="AS12" s="1" t="str">
        <f t="shared" si="10"/>
        <v>　</v>
      </c>
    </row>
    <row r="13" spans="1:45" ht="22.5" customHeight="1">
      <c r="A13" s="94">
        <v>7</v>
      </c>
      <c r="B13" s="86"/>
      <c r="C13" s="86"/>
      <c r="D13" s="86"/>
      <c r="E13" s="86"/>
      <c r="F13" s="86"/>
      <c r="G13" s="54"/>
      <c r="H13" s="87"/>
      <c r="I13" s="88"/>
      <c r="J13" s="88"/>
      <c r="K13" s="88"/>
      <c r="L13" s="89"/>
      <c r="M13" s="88"/>
      <c r="N13" s="88"/>
      <c r="O13" s="90" t="str">
        <f t="shared" si="11"/>
        <v/>
      </c>
      <c r="P13" s="88"/>
      <c r="Q13" s="87"/>
      <c r="R13" s="88" t="str">
        <f t="shared" si="16"/>
        <v/>
      </c>
      <c r="S13" s="88"/>
      <c r="T13" s="91" t="str">
        <f t="shared" si="0"/>
        <v/>
      </c>
      <c r="U13" s="88"/>
      <c r="V13" s="91" t="str">
        <f t="shared" si="1"/>
        <v/>
      </c>
      <c r="W13" s="68"/>
      <c r="X13" s="92"/>
      <c r="AB13" s="3" t="str">
        <f t="shared" si="2"/>
        <v/>
      </c>
      <c r="AC13" s="41" t="str">
        <f t="shared" si="3"/>
        <v/>
      </c>
      <c r="AD13" s="42" t="str">
        <f>IF($AC13="","",IF(個人種目入力!$AN13=2,VLOOKUP($AC13,'(種目・作業用)'!$A$22:$D$43,2,FALSE),VLOOKUP($AC13,'(種目・作業用)'!$A$2:$D$22,2,FALSE)))</f>
        <v/>
      </c>
      <c r="AE13" s="42" t="str">
        <f>IF($AC13="","",IF(個人種目入力!$AN13=2,VLOOKUP($AC13,'(種目・作業用)'!$A$22:$D$43,3,FALSE),VLOOKUP($AC13,'(種目・作業用)'!$A$2:$D$22,3,FALSE)))</f>
        <v/>
      </c>
      <c r="AF13" s="42" t="str">
        <f>IF($AC13="","",IF(個人種目入力!$AN13=2,VLOOKUP($AC13,'(種目・作業用)'!$A$22:$D$43,4,FALSE),VLOOKUP($AC13,'(種目・作業用)'!$A$2:$D$22,4,FALSE)))</f>
        <v/>
      </c>
      <c r="AG13" s="43" t="str">
        <f t="shared" si="4"/>
        <v/>
      </c>
      <c r="AH13" s="3" t="str">
        <f t="shared" si="12"/>
        <v xml:space="preserve"> </v>
      </c>
      <c r="AI13" s="3" t="str">
        <f t="shared" si="5"/>
        <v/>
      </c>
      <c r="AJ13" s="3" t="str">
        <f t="shared" si="6"/>
        <v/>
      </c>
      <c r="AK13" s="3" t="str">
        <f t="shared" si="7"/>
        <v/>
      </c>
      <c r="AL13" s="44" t="str">
        <f t="shared" si="8"/>
        <v/>
      </c>
      <c r="AM13" s="3" t="str">
        <f t="shared" si="13"/>
        <v/>
      </c>
      <c r="AN13" s="3" t="str">
        <f t="shared" si="9"/>
        <v/>
      </c>
      <c r="AO13" s="3" t="str">
        <f t="shared" si="14"/>
        <v/>
      </c>
      <c r="AP13" s="3" t="str">
        <f t="shared" si="15"/>
        <v/>
      </c>
      <c r="AQ13" s="3" t="s">
        <v>161</v>
      </c>
      <c r="AR13" s="1"/>
      <c r="AS13" s="1" t="str">
        <f t="shared" si="10"/>
        <v>　</v>
      </c>
    </row>
    <row r="14" spans="1:45" ht="22.5" customHeight="1">
      <c r="A14" s="94">
        <v>8</v>
      </c>
      <c r="B14" s="86"/>
      <c r="C14" s="86"/>
      <c r="D14" s="86"/>
      <c r="E14" s="86"/>
      <c r="F14" s="86"/>
      <c r="G14" s="54"/>
      <c r="H14" s="87"/>
      <c r="I14" s="88"/>
      <c r="J14" s="88"/>
      <c r="K14" s="88"/>
      <c r="L14" s="89"/>
      <c r="M14" s="88"/>
      <c r="N14" s="88"/>
      <c r="O14" s="90" t="str">
        <f t="shared" si="11"/>
        <v/>
      </c>
      <c r="P14" s="88"/>
      <c r="Q14" s="87"/>
      <c r="R14" s="88" t="str">
        <f t="shared" si="16"/>
        <v/>
      </c>
      <c r="S14" s="88"/>
      <c r="T14" s="91" t="str">
        <f t="shared" si="0"/>
        <v/>
      </c>
      <c r="U14" s="88"/>
      <c r="V14" s="91" t="str">
        <f t="shared" si="1"/>
        <v/>
      </c>
      <c r="W14" s="68"/>
      <c r="X14" s="92"/>
      <c r="AB14" s="3" t="str">
        <f t="shared" si="2"/>
        <v/>
      </c>
      <c r="AC14" s="41" t="str">
        <f t="shared" si="3"/>
        <v/>
      </c>
      <c r="AD14" s="42" t="str">
        <f>IF($AC14="","",IF(個人種目入力!$AN14=2,VLOOKUP($AC14,'(種目・作業用)'!$A$22:$D$43,2,FALSE),VLOOKUP($AC14,'(種目・作業用)'!$A$2:$D$22,2,FALSE)))</f>
        <v/>
      </c>
      <c r="AE14" s="42" t="str">
        <f>IF($AC14="","",IF(個人種目入力!$AN14=2,VLOOKUP($AC14,'(種目・作業用)'!$A$22:$D$43,3,FALSE),VLOOKUP($AC14,'(種目・作業用)'!$A$2:$D$22,3,FALSE)))</f>
        <v/>
      </c>
      <c r="AF14" s="42" t="str">
        <f>IF($AC14="","",IF(個人種目入力!$AN14=2,VLOOKUP($AC14,'(種目・作業用)'!$A$22:$D$43,4,FALSE),VLOOKUP($AC14,'(種目・作業用)'!$A$2:$D$22,4,FALSE)))</f>
        <v/>
      </c>
      <c r="AG14" s="43" t="str">
        <f t="shared" si="4"/>
        <v/>
      </c>
      <c r="AH14" s="3" t="str">
        <f t="shared" si="12"/>
        <v xml:space="preserve"> </v>
      </c>
      <c r="AI14" s="3" t="str">
        <f t="shared" si="5"/>
        <v/>
      </c>
      <c r="AJ14" s="3" t="str">
        <f t="shared" si="6"/>
        <v/>
      </c>
      <c r="AK14" s="3" t="str">
        <f t="shared" si="7"/>
        <v/>
      </c>
      <c r="AL14" s="44" t="str">
        <f t="shared" si="8"/>
        <v/>
      </c>
      <c r="AM14" s="3" t="str">
        <f t="shared" si="13"/>
        <v/>
      </c>
      <c r="AN14" s="3" t="str">
        <f t="shared" si="9"/>
        <v/>
      </c>
      <c r="AO14" s="3" t="str">
        <f t="shared" si="14"/>
        <v/>
      </c>
      <c r="AP14" s="3" t="str">
        <f t="shared" si="15"/>
        <v/>
      </c>
      <c r="AQ14" s="3" t="s">
        <v>161</v>
      </c>
      <c r="AR14" s="1"/>
      <c r="AS14" s="1" t="str">
        <f t="shared" si="10"/>
        <v>　</v>
      </c>
    </row>
    <row r="15" spans="1:45" ht="22.5" customHeight="1">
      <c r="A15" s="94">
        <v>9</v>
      </c>
      <c r="B15" s="86"/>
      <c r="C15" s="86"/>
      <c r="D15" s="86"/>
      <c r="E15" s="86"/>
      <c r="F15" s="86"/>
      <c r="G15" s="54"/>
      <c r="H15" s="87"/>
      <c r="I15" s="88"/>
      <c r="J15" s="88"/>
      <c r="K15" s="88"/>
      <c r="L15" s="89"/>
      <c r="M15" s="88"/>
      <c r="N15" s="88"/>
      <c r="O15" s="90" t="str">
        <f t="shared" si="11"/>
        <v/>
      </c>
      <c r="P15" s="88"/>
      <c r="Q15" s="87"/>
      <c r="R15" s="88" t="str">
        <f t="shared" si="16"/>
        <v/>
      </c>
      <c r="S15" s="88"/>
      <c r="T15" s="91" t="str">
        <f t="shared" si="0"/>
        <v/>
      </c>
      <c r="U15" s="88"/>
      <c r="V15" s="91" t="str">
        <f t="shared" si="1"/>
        <v/>
      </c>
      <c r="W15" s="68"/>
      <c r="X15" s="92"/>
      <c r="AB15" s="3" t="str">
        <f t="shared" si="2"/>
        <v/>
      </c>
      <c r="AC15" s="41" t="str">
        <f t="shared" si="3"/>
        <v/>
      </c>
      <c r="AD15" s="42" t="str">
        <f>IF($AC15="","",IF(個人種目入力!$AN15=2,VLOOKUP($AC15,'(種目・作業用)'!$A$22:$D$43,2,FALSE),VLOOKUP($AC15,'(種目・作業用)'!$A$2:$D$22,2,FALSE)))</f>
        <v/>
      </c>
      <c r="AE15" s="42" t="str">
        <f>IF($AC15="","",IF(個人種目入力!$AN15=2,VLOOKUP($AC15,'(種目・作業用)'!$A$22:$D$43,3,FALSE),VLOOKUP($AC15,'(種目・作業用)'!$A$2:$D$22,3,FALSE)))</f>
        <v/>
      </c>
      <c r="AF15" s="42" t="str">
        <f>IF($AC15="","",IF(個人種目入力!$AN15=2,VLOOKUP($AC15,'(種目・作業用)'!$A$22:$D$43,4,FALSE),VLOOKUP($AC15,'(種目・作業用)'!$A$2:$D$22,4,FALSE)))</f>
        <v/>
      </c>
      <c r="AG15" s="43" t="str">
        <f t="shared" si="4"/>
        <v/>
      </c>
      <c r="AH15" s="3" t="str">
        <f t="shared" si="12"/>
        <v xml:space="preserve"> </v>
      </c>
      <c r="AI15" s="3" t="str">
        <f t="shared" si="5"/>
        <v/>
      </c>
      <c r="AJ15" s="3" t="str">
        <f t="shared" si="6"/>
        <v/>
      </c>
      <c r="AK15" s="3" t="str">
        <f t="shared" si="7"/>
        <v/>
      </c>
      <c r="AL15" s="44" t="str">
        <f t="shared" si="8"/>
        <v/>
      </c>
      <c r="AM15" s="3" t="str">
        <f t="shared" si="13"/>
        <v/>
      </c>
      <c r="AN15" s="3" t="str">
        <f t="shared" si="9"/>
        <v/>
      </c>
      <c r="AO15" s="3" t="str">
        <f t="shared" si="14"/>
        <v/>
      </c>
      <c r="AP15" s="3" t="str">
        <f t="shared" si="15"/>
        <v/>
      </c>
      <c r="AQ15" s="3" t="s">
        <v>161</v>
      </c>
      <c r="AR15" s="1"/>
      <c r="AS15" s="1" t="str">
        <f t="shared" si="10"/>
        <v>　</v>
      </c>
    </row>
    <row r="16" spans="1:45" ht="22.5" customHeight="1">
      <c r="A16" s="94">
        <v>10</v>
      </c>
      <c r="B16" s="86"/>
      <c r="C16" s="86"/>
      <c r="D16" s="86"/>
      <c r="E16" s="86"/>
      <c r="F16" s="86"/>
      <c r="G16" s="54"/>
      <c r="H16" s="87"/>
      <c r="I16" s="88"/>
      <c r="J16" s="88"/>
      <c r="K16" s="88"/>
      <c r="L16" s="89"/>
      <c r="M16" s="88"/>
      <c r="N16" s="88"/>
      <c r="O16" s="90" t="str">
        <f t="shared" si="11"/>
        <v/>
      </c>
      <c r="P16" s="88"/>
      <c r="Q16" s="87"/>
      <c r="R16" s="88" t="str">
        <f t="shared" si="16"/>
        <v/>
      </c>
      <c r="S16" s="88"/>
      <c r="T16" s="91" t="str">
        <f t="shared" si="0"/>
        <v/>
      </c>
      <c r="U16" s="88"/>
      <c r="V16" s="91" t="str">
        <f t="shared" si="1"/>
        <v/>
      </c>
      <c r="W16" s="68"/>
      <c r="X16" s="92"/>
      <c r="AB16" s="3" t="str">
        <f t="shared" si="2"/>
        <v/>
      </c>
      <c r="AC16" s="41" t="str">
        <f t="shared" si="3"/>
        <v/>
      </c>
      <c r="AD16" s="42" t="str">
        <f>IF($AC16="","",IF(個人種目入力!$AN16=2,VLOOKUP($AC16,'(種目・作業用)'!$A$22:$D$43,2,FALSE),VLOOKUP($AC16,'(種目・作業用)'!$A$2:$D$22,2,FALSE)))</f>
        <v/>
      </c>
      <c r="AE16" s="42" t="str">
        <f>IF($AC16="","",IF(個人種目入力!$AN16=2,VLOOKUP($AC16,'(種目・作業用)'!$A$22:$D$43,3,FALSE),VLOOKUP($AC16,'(種目・作業用)'!$A$2:$D$22,3,FALSE)))</f>
        <v/>
      </c>
      <c r="AF16" s="42" t="str">
        <f>IF($AC16="","",IF(個人種目入力!$AN16=2,VLOOKUP($AC16,'(種目・作業用)'!$A$22:$D$43,4,FALSE),VLOOKUP($AC16,'(種目・作業用)'!$A$2:$D$22,4,FALSE)))</f>
        <v/>
      </c>
      <c r="AG16" s="43" t="str">
        <f t="shared" si="4"/>
        <v/>
      </c>
      <c r="AH16" s="3" t="str">
        <f t="shared" si="12"/>
        <v xml:space="preserve"> </v>
      </c>
      <c r="AI16" s="3" t="str">
        <f t="shared" si="5"/>
        <v/>
      </c>
      <c r="AJ16" s="3" t="str">
        <f t="shared" si="6"/>
        <v/>
      </c>
      <c r="AK16" s="3" t="str">
        <f t="shared" si="7"/>
        <v/>
      </c>
      <c r="AL16" s="44" t="str">
        <f t="shared" si="8"/>
        <v/>
      </c>
      <c r="AM16" s="3" t="str">
        <f t="shared" si="13"/>
        <v/>
      </c>
      <c r="AN16" s="3" t="str">
        <f t="shared" si="9"/>
        <v/>
      </c>
      <c r="AO16" s="3" t="str">
        <f t="shared" si="14"/>
        <v/>
      </c>
      <c r="AP16" s="3" t="str">
        <f t="shared" si="15"/>
        <v/>
      </c>
      <c r="AQ16" s="3" t="s">
        <v>161</v>
      </c>
      <c r="AR16" s="1"/>
      <c r="AS16" s="1" t="str">
        <f t="shared" si="10"/>
        <v>　</v>
      </c>
    </row>
    <row r="17" spans="1:45" ht="22.5" customHeight="1">
      <c r="A17" s="94">
        <v>11</v>
      </c>
      <c r="B17" s="86"/>
      <c r="C17" s="86"/>
      <c r="D17" s="86"/>
      <c r="E17" s="86"/>
      <c r="F17" s="86"/>
      <c r="G17" s="54"/>
      <c r="H17" s="87"/>
      <c r="I17" s="88"/>
      <c r="J17" s="88"/>
      <c r="K17" s="88"/>
      <c r="L17" s="89"/>
      <c r="M17" s="88"/>
      <c r="N17" s="88"/>
      <c r="O17" s="90" t="str">
        <f t="shared" si="11"/>
        <v/>
      </c>
      <c r="P17" s="88"/>
      <c r="Q17" s="87"/>
      <c r="R17" s="88" t="str">
        <f t="shared" si="16"/>
        <v/>
      </c>
      <c r="S17" s="88"/>
      <c r="T17" s="91" t="str">
        <f t="shared" si="0"/>
        <v/>
      </c>
      <c r="U17" s="88"/>
      <c r="V17" s="91" t="str">
        <f t="shared" si="1"/>
        <v/>
      </c>
      <c r="W17" s="68"/>
      <c r="X17" s="92"/>
      <c r="AB17" s="3" t="str">
        <f t="shared" si="2"/>
        <v/>
      </c>
      <c r="AC17" s="41" t="str">
        <f t="shared" si="3"/>
        <v/>
      </c>
      <c r="AD17" s="42" t="str">
        <f>IF($AC17="","",IF(個人種目入力!$AN17=2,VLOOKUP($AC17,'(種目・作業用)'!$A$22:$D$43,2,FALSE),VLOOKUP($AC17,'(種目・作業用)'!$A$2:$D$22,2,FALSE)))</f>
        <v/>
      </c>
      <c r="AE17" s="42" t="str">
        <f>IF($AC17="","",IF(個人種目入力!$AN17=2,VLOOKUP($AC17,'(種目・作業用)'!$A$22:$D$43,3,FALSE),VLOOKUP($AC17,'(種目・作業用)'!$A$2:$D$22,3,FALSE)))</f>
        <v/>
      </c>
      <c r="AF17" s="42" t="str">
        <f>IF($AC17="","",IF(個人種目入力!$AN17=2,VLOOKUP($AC17,'(種目・作業用)'!$A$22:$D$43,4,FALSE),VLOOKUP($AC17,'(種目・作業用)'!$A$2:$D$22,4,FALSE)))</f>
        <v/>
      </c>
      <c r="AG17" s="43" t="str">
        <f t="shared" si="4"/>
        <v/>
      </c>
      <c r="AH17" s="3" t="str">
        <f t="shared" si="12"/>
        <v xml:space="preserve"> </v>
      </c>
      <c r="AI17" s="3" t="str">
        <f t="shared" si="5"/>
        <v/>
      </c>
      <c r="AJ17" s="3" t="str">
        <f t="shared" si="6"/>
        <v/>
      </c>
      <c r="AK17" s="3" t="str">
        <f t="shared" si="7"/>
        <v/>
      </c>
      <c r="AL17" s="44" t="str">
        <f t="shared" si="8"/>
        <v/>
      </c>
      <c r="AM17" s="3" t="str">
        <f t="shared" si="13"/>
        <v/>
      </c>
      <c r="AN17" s="3" t="str">
        <f t="shared" si="9"/>
        <v/>
      </c>
      <c r="AO17" s="3" t="str">
        <f t="shared" si="14"/>
        <v/>
      </c>
      <c r="AP17" s="3" t="str">
        <f t="shared" si="15"/>
        <v/>
      </c>
      <c r="AQ17" s="3" t="s">
        <v>161</v>
      </c>
      <c r="AR17" s="1"/>
      <c r="AS17" s="1" t="str">
        <f t="shared" si="10"/>
        <v>　</v>
      </c>
    </row>
    <row r="18" spans="1:45" ht="22.5" customHeight="1">
      <c r="A18" s="94">
        <v>12</v>
      </c>
      <c r="B18" s="86"/>
      <c r="C18" s="86"/>
      <c r="D18" s="86"/>
      <c r="E18" s="86"/>
      <c r="F18" s="86"/>
      <c r="G18" s="54"/>
      <c r="H18" s="87"/>
      <c r="I18" s="88"/>
      <c r="J18" s="88"/>
      <c r="K18" s="88"/>
      <c r="L18" s="89"/>
      <c r="M18" s="88"/>
      <c r="N18" s="88"/>
      <c r="O18" s="90" t="str">
        <f t="shared" si="11"/>
        <v/>
      </c>
      <c r="P18" s="88"/>
      <c r="Q18" s="87"/>
      <c r="R18" s="88" t="str">
        <f t="shared" si="16"/>
        <v/>
      </c>
      <c r="S18" s="88"/>
      <c r="T18" s="91" t="str">
        <f t="shared" si="0"/>
        <v/>
      </c>
      <c r="U18" s="88"/>
      <c r="V18" s="91" t="str">
        <f t="shared" si="1"/>
        <v/>
      </c>
      <c r="W18" s="68"/>
      <c r="X18" s="92"/>
      <c r="AB18" s="3" t="str">
        <f t="shared" si="2"/>
        <v/>
      </c>
      <c r="AC18" s="41" t="str">
        <f t="shared" si="3"/>
        <v/>
      </c>
      <c r="AD18" s="42" t="str">
        <f>IF($AC18="","",IF(個人種目入力!$AN18=2,VLOOKUP($AC18,'(種目・作業用)'!$A$22:$D$43,2,FALSE),VLOOKUP($AC18,'(種目・作業用)'!$A$2:$D$22,2,FALSE)))</f>
        <v/>
      </c>
      <c r="AE18" s="42" t="str">
        <f>IF($AC18="","",IF(個人種目入力!$AN18=2,VLOOKUP($AC18,'(種目・作業用)'!$A$22:$D$43,3,FALSE),VLOOKUP($AC18,'(種目・作業用)'!$A$2:$D$22,3,FALSE)))</f>
        <v/>
      </c>
      <c r="AF18" s="42" t="str">
        <f>IF($AC18="","",IF(個人種目入力!$AN18=2,VLOOKUP($AC18,'(種目・作業用)'!$A$22:$D$43,4,FALSE),VLOOKUP($AC18,'(種目・作業用)'!$A$2:$D$22,4,FALSE)))</f>
        <v/>
      </c>
      <c r="AG18" s="43" t="str">
        <f t="shared" si="4"/>
        <v/>
      </c>
      <c r="AH18" s="3" t="str">
        <f t="shared" si="12"/>
        <v xml:space="preserve"> </v>
      </c>
      <c r="AI18" s="3" t="str">
        <f t="shared" si="5"/>
        <v/>
      </c>
      <c r="AJ18" s="3" t="str">
        <f t="shared" si="6"/>
        <v/>
      </c>
      <c r="AK18" s="3" t="str">
        <f t="shared" si="7"/>
        <v/>
      </c>
      <c r="AL18" s="44" t="str">
        <f t="shared" si="8"/>
        <v/>
      </c>
      <c r="AM18" s="3" t="str">
        <f t="shared" si="13"/>
        <v/>
      </c>
      <c r="AN18" s="3" t="str">
        <f t="shared" si="9"/>
        <v/>
      </c>
      <c r="AO18" s="3" t="str">
        <f t="shared" si="14"/>
        <v/>
      </c>
      <c r="AP18" s="3" t="str">
        <f t="shared" si="15"/>
        <v/>
      </c>
      <c r="AQ18" s="3" t="s">
        <v>161</v>
      </c>
      <c r="AR18" s="1"/>
      <c r="AS18" s="1" t="str">
        <f t="shared" si="10"/>
        <v>　</v>
      </c>
    </row>
    <row r="19" spans="1:45" ht="22.5" customHeight="1">
      <c r="A19" s="94">
        <v>13</v>
      </c>
      <c r="B19" s="86"/>
      <c r="C19" s="86"/>
      <c r="D19" s="86"/>
      <c r="E19" s="86"/>
      <c r="F19" s="86"/>
      <c r="G19" s="54"/>
      <c r="H19" s="87"/>
      <c r="I19" s="88"/>
      <c r="J19" s="88"/>
      <c r="K19" s="88"/>
      <c r="L19" s="89"/>
      <c r="M19" s="88"/>
      <c r="N19" s="88"/>
      <c r="O19" s="90" t="str">
        <f t="shared" si="11"/>
        <v/>
      </c>
      <c r="P19" s="88"/>
      <c r="Q19" s="87"/>
      <c r="R19" s="88" t="str">
        <f t="shared" si="16"/>
        <v/>
      </c>
      <c r="S19" s="88"/>
      <c r="T19" s="91" t="str">
        <f t="shared" si="0"/>
        <v/>
      </c>
      <c r="U19" s="88"/>
      <c r="V19" s="91" t="str">
        <f t="shared" si="1"/>
        <v/>
      </c>
      <c r="W19" s="68"/>
      <c r="X19" s="92"/>
      <c r="AB19" s="3" t="str">
        <f t="shared" si="2"/>
        <v/>
      </c>
      <c r="AC19" s="41" t="str">
        <f t="shared" si="3"/>
        <v/>
      </c>
      <c r="AD19" s="42" t="str">
        <f>IF($AC19="","",IF(個人種目入力!$AN19=2,VLOOKUP($AC19,'(種目・作業用)'!$A$22:$D$43,2,FALSE),VLOOKUP($AC19,'(種目・作業用)'!$A$2:$D$22,2,FALSE)))</f>
        <v/>
      </c>
      <c r="AE19" s="42" t="str">
        <f>IF($AC19="","",IF(個人種目入力!$AN19=2,VLOOKUP($AC19,'(種目・作業用)'!$A$22:$D$43,3,FALSE),VLOOKUP($AC19,'(種目・作業用)'!$A$2:$D$22,3,FALSE)))</f>
        <v/>
      </c>
      <c r="AF19" s="42" t="str">
        <f>IF($AC19="","",IF(個人種目入力!$AN19=2,VLOOKUP($AC19,'(種目・作業用)'!$A$22:$D$43,4,FALSE),VLOOKUP($AC19,'(種目・作業用)'!$A$2:$D$22,4,FALSE)))</f>
        <v/>
      </c>
      <c r="AG19" s="43" t="str">
        <f t="shared" si="4"/>
        <v/>
      </c>
      <c r="AH19" s="3" t="str">
        <f t="shared" si="12"/>
        <v xml:space="preserve"> </v>
      </c>
      <c r="AI19" s="3" t="str">
        <f t="shared" si="5"/>
        <v/>
      </c>
      <c r="AJ19" s="3" t="str">
        <f t="shared" si="6"/>
        <v/>
      </c>
      <c r="AK19" s="3" t="str">
        <f t="shared" si="7"/>
        <v/>
      </c>
      <c r="AL19" s="44" t="str">
        <f t="shared" si="8"/>
        <v/>
      </c>
      <c r="AM19" s="3" t="str">
        <f t="shared" si="13"/>
        <v/>
      </c>
      <c r="AN19" s="3" t="str">
        <f t="shared" si="9"/>
        <v/>
      </c>
      <c r="AO19" s="3" t="str">
        <f t="shared" si="14"/>
        <v/>
      </c>
      <c r="AP19" s="3" t="str">
        <f t="shared" si="15"/>
        <v/>
      </c>
      <c r="AQ19" s="3" t="s">
        <v>161</v>
      </c>
      <c r="AR19" s="1"/>
      <c r="AS19" s="1" t="str">
        <f t="shared" si="10"/>
        <v>　</v>
      </c>
    </row>
    <row r="20" spans="1:45" ht="22.5" customHeight="1">
      <c r="A20" s="94">
        <v>14</v>
      </c>
      <c r="B20" s="86"/>
      <c r="C20" s="86"/>
      <c r="D20" s="86"/>
      <c r="E20" s="86"/>
      <c r="F20" s="86"/>
      <c r="G20" s="54"/>
      <c r="H20" s="87"/>
      <c r="I20" s="88"/>
      <c r="J20" s="88"/>
      <c r="K20" s="88"/>
      <c r="L20" s="89"/>
      <c r="M20" s="88"/>
      <c r="N20" s="88"/>
      <c r="O20" s="90" t="str">
        <f t="shared" si="11"/>
        <v/>
      </c>
      <c r="P20" s="88"/>
      <c r="Q20" s="87"/>
      <c r="R20" s="88" t="str">
        <f t="shared" si="16"/>
        <v/>
      </c>
      <c r="S20" s="88"/>
      <c r="T20" s="91" t="str">
        <f t="shared" si="0"/>
        <v/>
      </c>
      <c r="U20" s="88"/>
      <c r="V20" s="91" t="str">
        <f t="shared" si="1"/>
        <v/>
      </c>
      <c r="W20" s="68"/>
      <c r="X20" s="92"/>
      <c r="AB20" s="3" t="str">
        <f t="shared" si="2"/>
        <v/>
      </c>
      <c r="AC20" s="41" t="str">
        <f t="shared" si="3"/>
        <v/>
      </c>
      <c r="AD20" s="42" t="str">
        <f>IF($AC20="","",IF(個人種目入力!$AN20=2,VLOOKUP($AC20,'(種目・作業用)'!$A$22:$D$43,2,FALSE),VLOOKUP($AC20,'(種目・作業用)'!$A$2:$D$22,2,FALSE)))</f>
        <v/>
      </c>
      <c r="AE20" s="42" t="str">
        <f>IF($AC20="","",IF(個人種目入力!$AN20=2,VLOOKUP($AC20,'(種目・作業用)'!$A$22:$D$43,3,FALSE),VLOOKUP($AC20,'(種目・作業用)'!$A$2:$D$22,3,FALSE)))</f>
        <v/>
      </c>
      <c r="AF20" s="42" t="str">
        <f>IF($AC20="","",IF(個人種目入力!$AN20=2,VLOOKUP($AC20,'(種目・作業用)'!$A$22:$D$43,4,FALSE),VLOOKUP($AC20,'(種目・作業用)'!$A$2:$D$22,4,FALSE)))</f>
        <v/>
      </c>
      <c r="AG20" s="43" t="str">
        <f t="shared" si="4"/>
        <v/>
      </c>
      <c r="AH20" s="3" t="str">
        <f t="shared" si="12"/>
        <v xml:space="preserve"> </v>
      </c>
      <c r="AI20" s="3" t="str">
        <f t="shared" si="5"/>
        <v/>
      </c>
      <c r="AJ20" s="3" t="str">
        <f t="shared" si="6"/>
        <v/>
      </c>
      <c r="AK20" s="3" t="str">
        <f t="shared" si="7"/>
        <v/>
      </c>
      <c r="AL20" s="44" t="str">
        <f t="shared" si="8"/>
        <v/>
      </c>
      <c r="AM20" s="3" t="str">
        <f t="shared" si="13"/>
        <v/>
      </c>
      <c r="AN20" s="3" t="str">
        <f t="shared" si="9"/>
        <v/>
      </c>
      <c r="AO20" s="3" t="str">
        <f t="shared" si="14"/>
        <v/>
      </c>
      <c r="AP20" s="3" t="str">
        <f t="shared" si="15"/>
        <v/>
      </c>
      <c r="AQ20" s="3" t="s">
        <v>161</v>
      </c>
      <c r="AR20" s="1"/>
      <c r="AS20" s="1" t="str">
        <f t="shared" si="10"/>
        <v>　</v>
      </c>
    </row>
    <row r="21" spans="1:45" ht="22.5" customHeight="1">
      <c r="A21" s="94">
        <v>15</v>
      </c>
      <c r="B21" s="86"/>
      <c r="C21" s="86"/>
      <c r="D21" s="86"/>
      <c r="E21" s="86"/>
      <c r="F21" s="86"/>
      <c r="G21" s="54"/>
      <c r="H21" s="87"/>
      <c r="I21" s="88"/>
      <c r="J21" s="88"/>
      <c r="K21" s="88"/>
      <c r="L21" s="89"/>
      <c r="M21" s="88"/>
      <c r="N21" s="88"/>
      <c r="O21" s="90" t="str">
        <f t="shared" si="11"/>
        <v/>
      </c>
      <c r="P21" s="88"/>
      <c r="Q21" s="87"/>
      <c r="R21" s="88" t="str">
        <f t="shared" si="16"/>
        <v/>
      </c>
      <c r="S21" s="88"/>
      <c r="T21" s="91" t="str">
        <f t="shared" si="0"/>
        <v/>
      </c>
      <c r="U21" s="88"/>
      <c r="V21" s="91" t="str">
        <f t="shared" si="1"/>
        <v/>
      </c>
      <c r="W21" s="68"/>
      <c r="X21" s="92"/>
      <c r="AB21" s="3" t="str">
        <f t="shared" si="2"/>
        <v/>
      </c>
      <c r="AC21" s="41" t="str">
        <f t="shared" si="3"/>
        <v/>
      </c>
      <c r="AD21" s="42" t="str">
        <f>IF($AC21="","",IF(個人種目入力!$AN21=2,VLOOKUP($AC21,'(種目・作業用)'!$A$22:$D$43,2,FALSE),VLOOKUP($AC21,'(種目・作業用)'!$A$2:$D$22,2,FALSE)))</f>
        <v/>
      </c>
      <c r="AE21" s="42" t="str">
        <f>IF($AC21="","",IF(個人種目入力!$AN21=2,VLOOKUP($AC21,'(種目・作業用)'!$A$22:$D$43,3,FALSE),VLOOKUP($AC21,'(種目・作業用)'!$A$2:$D$22,3,FALSE)))</f>
        <v/>
      </c>
      <c r="AF21" s="42" t="str">
        <f>IF($AC21="","",IF(個人種目入力!$AN21=2,VLOOKUP($AC21,'(種目・作業用)'!$A$22:$D$43,4,FALSE),VLOOKUP($AC21,'(種目・作業用)'!$A$2:$D$22,4,FALSE)))</f>
        <v/>
      </c>
      <c r="AG21" s="43" t="str">
        <f t="shared" si="4"/>
        <v/>
      </c>
      <c r="AH21" s="3" t="str">
        <f t="shared" si="12"/>
        <v xml:space="preserve"> </v>
      </c>
      <c r="AI21" s="3" t="str">
        <f t="shared" si="5"/>
        <v/>
      </c>
      <c r="AJ21" s="3" t="str">
        <f t="shared" si="6"/>
        <v/>
      </c>
      <c r="AK21" s="3" t="str">
        <f t="shared" si="7"/>
        <v/>
      </c>
      <c r="AL21" s="44" t="str">
        <f t="shared" si="8"/>
        <v/>
      </c>
      <c r="AM21" s="3" t="str">
        <f t="shared" si="13"/>
        <v/>
      </c>
      <c r="AN21" s="3" t="str">
        <f t="shared" si="9"/>
        <v/>
      </c>
      <c r="AO21" s="3" t="str">
        <f t="shared" si="14"/>
        <v/>
      </c>
      <c r="AP21" s="3" t="str">
        <f t="shared" si="15"/>
        <v/>
      </c>
      <c r="AQ21" s="3" t="s">
        <v>161</v>
      </c>
      <c r="AR21" s="1"/>
      <c r="AS21" s="1" t="str">
        <f t="shared" si="10"/>
        <v>　</v>
      </c>
    </row>
    <row r="22" spans="1:45" ht="22.5" customHeight="1">
      <c r="A22" s="94">
        <v>16</v>
      </c>
      <c r="B22" s="86"/>
      <c r="C22" s="86"/>
      <c r="D22" s="86"/>
      <c r="E22" s="86"/>
      <c r="F22" s="86"/>
      <c r="G22" s="54"/>
      <c r="H22" s="87"/>
      <c r="I22" s="88"/>
      <c r="J22" s="88"/>
      <c r="K22" s="88"/>
      <c r="L22" s="89"/>
      <c r="M22" s="88"/>
      <c r="N22" s="88"/>
      <c r="O22" s="90" t="str">
        <f t="shared" si="11"/>
        <v/>
      </c>
      <c r="P22" s="88"/>
      <c r="Q22" s="87"/>
      <c r="R22" s="88" t="str">
        <f t="shared" si="16"/>
        <v/>
      </c>
      <c r="S22" s="88"/>
      <c r="T22" s="91" t="str">
        <f t="shared" si="0"/>
        <v/>
      </c>
      <c r="U22" s="88"/>
      <c r="V22" s="91" t="str">
        <f t="shared" si="1"/>
        <v/>
      </c>
      <c r="W22" s="68"/>
      <c r="X22" s="92"/>
      <c r="AB22" s="3" t="str">
        <f t="shared" si="2"/>
        <v/>
      </c>
      <c r="AC22" s="41" t="str">
        <f t="shared" si="3"/>
        <v/>
      </c>
      <c r="AD22" s="42" t="str">
        <f>IF($AC22="","",IF(個人種目入力!$AN22=2,VLOOKUP($AC22,'(種目・作業用)'!$A$22:$D$43,2,FALSE),VLOOKUP($AC22,'(種目・作業用)'!$A$2:$D$22,2,FALSE)))</f>
        <v/>
      </c>
      <c r="AE22" s="42" t="str">
        <f>IF($AC22="","",IF(個人種目入力!$AN22=2,VLOOKUP($AC22,'(種目・作業用)'!$A$22:$D$43,3,FALSE),VLOOKUP($AC22,'(種目・作業用)'!$A$2:$D$22,3,FALSE)))</f>
        <v/>
      </c>
      <c r="AF22" s="42" t="str">
        <f>IF($AC22="","",IF(個人種目入力!$AN22=2,VLOOKUP($AC22,'(種目・作業用)'!$A$22:$D$43,4,FALSE),VLOOKUP($AC22,'(種目・作業用)'!$A$2:$D$22,4,FALSE)))</f>
        <v/>
      </c>
      <c r="AG22" s="43" t="str">
        <f t="shared" si="4"/>
        <v/>
      </c>
      <c r="AH22" s="3" t="str">
        <f t="shared" si="12"/>
        <v xml:space="preserve"> </v>
      </c>
      <c r="AI22" s="3" t="str">
        <f t="shared" si="5"/>
        <v/>
      </c>
      <c r="AJ22" s="3" t="str">
        <f t="shared" si="6"/>
        <v/>
      </c>
      <c r="AK22" s="3" t="str">
        <f t="shared" si="7"/>
        <v/>
      </c>
      <c r="AL22" s="44" t="str">
        <f t="shared" si="8"/>
        <v/>
      </c>
      <c r="AM22" s="3" t="str">
        <f t="shared" si="13"/>
        <v/>
      </c>
      <c r="AN22" s="3" t="str">
        <f t="shared" si="9"/>
        <v/>
      </c>
      <c r="AO22" s="3" t="str">
        <f t="shared" si="14"/>
        <v/>
      </c>
      <c r="AP22" s="3" t="str">
        <f t="shared" si="15"/>
        <v/>
      </c>
      <c r="AQ22" s="3" t="s">
        <v>161</v>
      </c>
      <c r="AR22" s="1"/>
      <c r="AS22" s="1" t="str">
        <f t="shared" si="10"/>
        <v>　</v>
      </c>
    </row>
    <row r="23" spans="1:45" ht="22.5" customHeight="1">
      <c r="A23" s="94">
        <v>17</v>
      </c>
      <c r="B23" s="86"/>
      <c r="C23" s="86"/>
      <c r="D23" s="86"/>
      <c r="E23" s="86"/>
      <c r="F23" s="86"/>
      <c r="G23" s="54"/>
      <c r="H23" s="87"/>
      <c r="I23" s="88"/>
      <c r="J23" s="88"/>
      <c r="K23" s="88"/>
      <c r="L23" s="89"/>
      <c r="M23" s="88"/>
      <c r="N23" s="88"/>
      <c r="O23" s="90" t="str">
        <f t="shared" si="11"/>
        <v/>
      </c>
      <c r="P23" s="88"/>
      <c r="Q23" s="87"/>
      <c r="R23" s="88" t="str">
        <f t="shared" si="16"/>
        <v/>
      </c>
      <c r="S23" s="88"/>
      <c r="T23" s="91" t="str">
        <f t="shared" si="0"/>
        <v/>
      </c>
      <c r="U23" s="88"/>
      <c r="V23" s="91" t="str">
        <f t="shared" si="1"/>
        <v/>
      </c>
      <c r="W23" s="68"/>
      <c r="X23" s="92"/>
      <c r="AB23" s="3" t="str">
        <f t="shared" si="2"/>
        <v/>
      </c>
      <c r="AC23" s="41" t="str">
        <f t="shared" si="3"/>
        <v/>
      </c>
      <c r="AD23" s="42" t="str">
        <f>IF($AC23="","",IF(個人種目入力!$AN23=2,VLOOKUP($AC23,'(種目・作業用)'!$A$22:$D$43,2,FALSE),VLOOKUP($AC23,'(種目・作業用)'!$A$2:$D$22,2,FALSE)))</f>
        <v/>
      </c>
      <c r="AE23" s="42" t="str">
        <f>IF($AC23="","",IF(個人種目入力!$AN23=2,VLOOKUP($AC23,'(種目・作業用)'!$A$22:$D$43,3,FALSE),VLOOKUP($AC23,'(種目・作業用)'!$A$2:$D$22,3,FALSE)))</f>
        <v/>
      </c>
      <c r="AF23" s="42" t="str">
        <f>IF($AC23="","",IF(個人種目入力!$AN23=2,VLOOKUP($AC23,'(種目・作業用)'!$A$22:$D$43,4,FALSE),VLOOKUP($AC23,'(種目・作業用)'!$A$2:$D$22,4,FALSE)))</f>
        <v/>
      </c>
      <c r="AG23" s="43" t="str">
        <f t="shared" si="4"/>
        <v/>
      </c>
      <c r="AH23" s="3" t="str">
        <f t="shared" si="12"/>
        <v xml:space="preserve"> </v>
      </c>
      <c r="AI23" s="3" t="str">
        <f t="shared" si="5"/>
        <v/>
      </c>
      <c r="AJ23" s="3" t="str">
        <f t="shared" si="6"/>
        <v/>
      </c>
      <c r="AK23" s="3" t="str">
        <f t="shared" si="7"/>
        <v/>
      </c>
      <c r="AL23" s="44" t="str">
        <f t="shared" si="8"/>
        <v/>
      </c>
      <c r="AM23" s="3" t="str">
        <f t="shared" si="13"/>
        <v/>
      </c>
      <c r="AN23" s="3" t="str">
        <f t="shared" si="9"/>
        <v/>
      </c>
      <c r="AO23" s="3" t="str">
        <f t="shared" si="14"/>
        <v/>
      </c>
      <c r="AP23" s="3" t="str">
        <f t="shared" si="15"/>
        <v/>
      </c>
      <c r="AQ23" s="3" t="s">
        <v>161</v>
      </c>
      <c r="AR23" s="1"/>
      <c r="AS23" s="1" t="str">
        <f t="shared" si="10"/>
        <v>　</v>
      </c>
    </row>
    <row r="24" spans="1:45" ht="22.5" customHeight="1">
      <c r="A24" s="94">
        <v>18</v>
      </c>
      <c r="B24" s="86"/>
      <c r="C24" s="86"/>
      <c r="D24" s="86"/>
      <c r="E24" s="86"/>
      <c r="F24" s="86"/>
      <c r="G24" s="54"/>
      <c r="H24" s="87"/>
      <c r="I24" s="88"/>
      <c r="J24" s="88"/>
      <c r="K24" s="88"/>
      <c r="L24" s="89"/>
      <c r="M24" s="88"/>
      <c r="N24" s="88"/>
      <c r="O24" s="90" t="str">
        <f t="shared" si="11"/>
        <v/>
      </c>
      <c r="P24" s="88"/>
      <c r="Q24" s="87"/>
      <c r="R24" s="88" t="str">
        <f t="shared" si="16"/>
        <v/>
      </c>
      <c r="S24" s="88"/>
      <c r="T24" s="91" t="str">
        <f t="shared" si="0"/>
        <v/>
      </c>
      <c r="U24" s="88"/>
      <c r="V24" s="91" t="str">
        <f t="shared" si="1"/>
        <v/>
      </c>
      <c r="W24" s="68"/>
      <c r="X24" s="92"/>
      <c r="AB24" s="3" t="str">
        <f t="shared" si="2"/>
        <v/>
      </c>
      <c r="AC24" s="41" t="str">
        <f t="shared" si="3"/>
        <v/>
      </c>
      <c r="AD24" s="42" t="str">
        <f>IF($AC24="","",IF(個人種目入力!$AN24=2,VLOOKUP($AC24,'(種目・作業用)'!$A$22:$D$43,2,FALSE),VLOOKUP($AC24,'(種目・作業用)'!$A$2:$D$22,2,FALSE)))</f>
        <v/>
      </c>
      <c r="AE24" s="42" t="str">
        <f>IF($AC24="","",IF(個人種目入力!$AN24=2,VLOOKUP($AC24,'(種目・作業用)'!$A$22:$D$43,3,FALSE),VLOOKUP($AC24,'(種目・作業用)'!$A$2:$D$22,3,FALSE)))</f>
        <v/>
      </c>
      <c r="AF24" s="42" t="str">
        <f>IF($AC24="","",IF(個人種目入力!$AN24=2,VLOOKUP($AC24,'(種目・作業用)'!$A$22:$D$43,4,FALSE),VLOOKUP($AC24,'(種目・作業用)'!$A$2:$D$22,4,FALSE)))</f>
        <v/>
      </c>
      <c r="AG24" s="43" t="str">
        <f t="shared" si="4"/>
        <v/>
      </c>
      <c r="AH24" s="3" t="str">
        <f t="shared" si="12"/>
        <v xml:space="preserve"> </v>
      </c>
      <c r="AI24" s="3" t="str">
        <f t="shared" si="5"/>
        <v/>
      </c>
      <c r="AJ24" s="3" t="str">
        <f t="shared" si="6"/>
        <v/>
      </c>
      <c r="AK24" s="3" t="str">
        <f t="shared" si="7"/>
        <v/>
      </c>
      <c r="AL24" s="44" t="str">
        <f t="shared" si="8"/>
        <v/>
      </c>
      <c r="AM24" s="3" t="str">
        <f t="shared" si="13"/>
        <v/>
      </c>
      <c r="AN24" s="3" t="str">
        <f t="shared" si="9"/>
        <v/>
      </c>
      <c r="AO24" s="3" t="str">
        <f t="shared" si="14"/>
        <v/>
      </c>
      <c r="AP24" s="3" t="str">
        <f t="shared" si="15"/>
        <v/>
      </c>
      <c r="AQ24" s="3" t="s">
        <v>161</v>
      </c>
      <c r="AR24" s="1"/>
      <c r="AS24" s="1" t="str">
        <f t="shared" si="10"/>
        <v>　</v>
      </c>
    </row>
    <row r="25" spans="1:45" ht="22.5" customHeight="1">
      <c r="A25" s="94">
        <v>19</v>
      </c>
      <c r="B25" s="86"/>
      <c r="C25" s="86"/>
      <c r="D25" s="86"/>
      <c r="E25" s="86"/>
      <c r="F25" s="86"/>
      <c r="G25" s="54"/>
      <c r="H25" s="87"/>
      <c r="I25" s="88"/>
      <c r="J25" s="88"/>
      <c r="K25" s="88"/>
      <c r="L25" s="89"/>
      <c r="M25" s="88"/>
      <c r="N25" s="88"/>
      <c r="O25" s="90" t="str">
        <f t="shared" si="11"/>
        <v/>
      </c>
      <c r="P25" s="88"/>
      <c r="Q25" s="87"/>
      <c r="R25" s="88" t="str">
        <f t="shared" si="16"/>
        <v/>
      </c>
      <c r="S25" s="88"/>
      <c r="T25" s="91" t="str">
        <f t="shared" si="0"/>
        <v/>
      </c>
      <c r="U25" s="88"/>
      <c r="V25" s="91" t="str">
        <f t="shared" si="1"/>
        <v/>
      </c>
      <c r="W25" s="68"/>
      <c r="X25" s="92"/>
      <c r="AB25" s="3" t="str">
        <f t="shared" si="2"/>
        <v/>
      </c>
      <c r="AC25" s="41" t="str">
        <f t="shared" si="3"/>
        <v/>
      </c>
      <c r="AD25" s="42" t="str">
        <f>IF($AC25="","",IF(個人種目入力!$AN25=2,VLOOKUP($AC25,'(種目・作業用)'!$A$22:$D$43,2,FALSE),VLOOKUP($AC25,'(種目・作業用)'!$A$2:$D$22,2,FALSE)))</f>
        <v/>
      </c>
      <c r="AE25" s="42" t="str">
        <f>IF($AC25="","",IF(個人種目入力!$AN25=2,VLOOKUP($AC25,'(種目・作業用)'!$A$22:$D$43,3,FALSE),VLOOKUP($AC25,'(種目・作業用)'!$A$2:$D$22,3,FALSE)))</f>
        <v/>
      </c>
      <c r="AF25" s="42" t="str">
        <f>IF($AC25="","",IF(個人種目入力!$AN25=2,VLOOKUP($AC25,'(種目・作業用)'!$A$22:$D$43,4,FALSE),VLOOKUP($AC25,'(種目・作業用)'!$A$2:$D$22,4,FALSE)))</f>
        <v/>
      </c>
      <c r="AG25" s="43" t="str">
        <f t="shared" si="4"/>
        <v/>
      </c>
      <c r="AH25" s="3" t="str">
        <f t="shared" si="12"/>
        <v xml:space="preserve"> </v>
      </c>
      <c r="AI25" s="3" t="str">
        <f t="shared" si="5"/>
        <v/>
      </c>
      <c r="AJ25" s="3" t="str">
        <f t="shared" si="6"/>
        <v/>
      </c>
      <c r="AK25" s="3" t="str">
        <f t="shared" si="7"/>
        <v/>
      </c>
      <c r="AL25" s="44" t="str">
        <f t="shared" si="8"/>
        <v/>
      </c>
      <c r="AM25" s="3" t="str">
        <f t="shared" si="13"/>
        <v/>
      </c>
      <c r="AN25" s="3" t="str">
        <f t="shared" si="9"/>
        <v/>
      </c>
      <c r="AO25" s="3" t="str">
        <f t="shared" si="14"/>
        <v/>
      </c>
      <c r="AP25" s="3" t="str">
        <f t="shared" si="15"/>
        <v/>
      </c>
      <c r="AQ25" s="3" t="s">
        <v>161</v>
      </c>
      <c r="AR25" s="1"/>
      <c r="AS25" s="1" t="str">
        <f t="shared" si="10"/>
        <v>　</v>
      </c>
    </row>
    <row r="26" spans="1:45" ht="22.5" customHeight="1">
      <c r="A26" s="94">
        <v>20</v>
      </c>
      <c r="B26" s="86"/>
      <c r="C26" s="86"/>
      <c r="D26" s="86"/>
      <c r="E26" s="86"/>
      <c r="F26" s="86"/>
      <c r="G26" s="54"/>
      <c r="H26" s="87"/>
      <c r="I26" s="88"/>
      <c r="J26" s="88"/>
      <c r="K26" s="88"/>
      <c r="L26" s="89"/>
      <c r="M26" s="88"/>
      <c r="N26" s="88"/>
      <c r="O26" s="90" t="str">
        <f t="shared" si="11"/>
        <v/>
      </c>
      <c r="P26" s="88"/>
      <c r="Q26" s="87"/>
      <c r="R26" s="88" t="str">
        <f t="shared" si="16"/>
        <v/>
      </c>
      <c r="S26" s="88"/>
      <c r="T26" s="91" t="str">
        <f t="shared" si="0"/>
        <v/>
      </c>
      <c r="U26" s="88"/>
      <c r="V26" s="91" t="str">
        <f t="shared" si="1"/>
        <v/>
      </c>
      <c r="W26" s="68"/>
      <c r="X26" s="92"/>
      <c r="AB26" s="3" t="str">
        <f t="shared" si="2"/>
        <v/>
      </c>
      <c r="AC26" s="41" t="str">
        <f t="shared" si="3"/>
        <v/>
      </c>
      <c r="AD26" s="42" t="str">
        <f>IF($AC26="","",IF(個人種目入力!$AN26=2,VLOOKUP($AC26,'(種目・作業用)'!$A$22:$D$43,2,FALSE),VLOOKUP($AC26,'(種目・作業用)'!$A$2:$D$22,2,FALSE)))</f>
        <v/>
      </c>
      <c r="AE26" s="42" t="str">
        <f>IF($AC26="","",IF(個人種目入力!$AN26=2,VLOOKUP($AC26,'(種目・作業用)'!$A$22:$D$43,3,FALSE),VLOOKUP($AC26,'(種目・作業用)'!$A$2:$D$22,3,FALSE)))</f>
        <v/>
      </c>
      <c r="AF26" s="42" t="str">
        <f>IF($AC26="","",IF(個人種目入力!$AN26=2,VLOOKUP($AC26,'(種目・作業用)'!$A$22:$D$43,4,FALSE),VLOOKUP($AC26,'(種目・作業用)'!$A$2:$D$22,4,FALSE)))</f>
        <v/>
      </c>
      <c r="AG26" s="43" t="str">
        <f t="shared" si="4"/>
        <v/>
      </c>
      <c r="AH26" s="3" t="str">
        <f t="shared" si="12"/>
        <v xml:space="preserve"> </v>
      </c>
      <c r="AI26" s="3" t="str">
        <f t="shared" si="5"/>
        <v/>
      </c>
      <c r="AJ26" s="3" t="str">
        <f t="shared" si="6"/>
        <v/>
      </c>
      <c r="AK26" s="3" t="str">
        <f t="shared" si="7"/>
        <v/>
      </c>
      <c r="AL26" s="44" t="str">
        <f t="shared" si="8"/>
        <v/>
      </c>
      <c r="AM26" s="3" t="str">
        <f t="shared" si="13"/>
        <v/>
      </c>
      <c r="AN26" s="3" t="str">
        <f t="shared" si="9"/>
        <v/>
      </c>
      <c r="AO26" s="3" t="str">
        <f t="shared" si="14"/>
        <v/>
      </c>
      <c r="AP26" s="3" t="str">
        <f t="shared" si="15"/>
        <v/>
      </c>
      <c r="AQ26" s="3" t="s">
        <v>161</v>
      </c>
      <c r="AR26" s="1"/>
      <c r="AS26" s="1" t="str">
        <f t="shared" si="10"/>
        <v>　</v>
      </c>
    </row>
    <row r="27" spans="1:45" ht="22.5" customHeight="1">
      <c r="A27" s="94">
        <v>21</v>
      </c>
      <c r="B27" s="86"/>
      <c r="C27" s="86"/>
      <c r="D27" s="86"/>
      <c r="E27" s="86"/>
      <c r="F27" s="86"/>
      <c r="G27" s="54"/>
      <c r="H27" s="87"/>
      <c r="I27" s="88"/>
      <c r="J27" s="88"/>
      <c r="K27" s="88"/>
      <c r="L27" s="89"/>
      <c r="M27" s="88"/>
      <c r="N27" s="88"/>
      <c r="O27" s="90" t="str">
        <f t="shared" si="11"/>
        <v/>
      </c>
      <c r="P27" s="88"/>
      <c r="Q27" s="87"/>
      <c r="R27" s="88" t="str">
        <f t="shared" si="16"/>
        <v/>
      </c>
      <c r="S27" s="88"/>
      <c r="T27" s="91" t="str">
        <f t="shared" si="0"/>
        <v/>
      </c>
      <c r="U27" s="88"/>
      <c r="V27" s="91" t="str">
        <f t="shared" si="1"/>
        <v/>
      </c>
      <c r="W27" s="68"/>
      <c r="X27" s="92"/>
      <c r="AB27" s="3" t="str">
        <f t="shared" si="2"/>
        <v/>
      </c>
      <c r="AC27" s="41" t="str">
        <f t="shared" si="3"/>
        <v/>
      </c>
      <c r="AD27" s="42" t="str">
        <f>IF($AC27="","",IF(個人種目入力!$AN27=2,VLOOKUP($AC27,'(種目・作業用)'!$A$22:$D$43,2,FALSE),VLOOKUP($AC27,'(種目・作業用)'!$A$2:$D$22,2,FALSE)))</f>
        <v/>
      </c>
      <c r="AE27" s="42" t="str">
        <f>IF($AC27="","",IF(個人種目入力!$AN27=2,VLOOKUP($AC27,'(種目・作業用)'!$A$22:$D$43,3,FALSE),VLOOKUP($AC27,'(種目・作業用)'!$A$2:$D$22,3,FALSE)))</f>
        <v/>
      </c>
      <c r="AF27" s="42" t="str">
        <f>IF($AC27="","",IF(個人種目入力!$AN27=2,VLOOKUP($AC27,'(種目・作業用)'!$A$22:$D$43,4,FALSE),VLOOKUP($AC27,'(種目・作業用)'!$A$2:$D$22,4,FALSE)))</f>
        <v/>
      </c>
      <c r="AG27" s="43" t="str">
        <f t="shared" si="4"/>
        <v/>
      </c>
      <c r="AH27" s="3" t="str">
        <f t="shared" si="12"/>
        <v xml:space="preserve"> </v>
      </c>
      <c r="AI27" s="3" t="str">
        <f t="shared" si="5"/>
        <v/>
      </c>
      <c r="AJ27" s="3" t="str">
        <f t="shared" si="6"/>
        <v/>
      </c>
      <c r="AK27" s="3" t="str">
        <f t="shared" si="7"/>
        <v/>
      </c>
      <c r="AL27" s="44" t="str">
        <f t="shared" si="8"/>
        <v/>
      </c>
      <c r="AM27" s="3" t="str">
        <f t="shared" si="13"/>
        <v/>
      </c>
      <c r="AN27" s="3" t="str">
        <f t="shared" si="9"/>
        <v/>
      </c>
      <c r="AO27" s="3" t="str">
        <f t="shared" si="14"/>
        <v/>
      </c>
      <c r="AP27" s="3" t="str">
        <f t="shared" si="15"/>
        <v/>
      </c>
      <c r="AQ27" s="3" t="s">
        <v>161</v>
      </c>
      <c r="AR27" s="1"/>
      <c r="AS27" s="1" t="str">
        <f t="shared" si="10"/>
        <v>　</v>
      </c>
    </row>
    <row r="28" spans="1:45" ht="22.5" customHeight="1">
      <c r="A28" s="94">
        <v>22</v>
      </c>
      <c r="B28" s="86"/>
      <c r="C28" s="86"/>
      <c r="D28" s="86"/>
      <c r="E28" s="86"/>
      <c r="F28" s="86"/>
      <c r="G28" s="54"/>
      <c r="H28" s="87"/>
      <c r="I28" s="88"/>
      <c r="J28" s="88"/>
      <c r="K28" s="88"/>
      <c r="L28" s="89"/>
      <c r="M28" s="88"/>
      <c r="N28" s="88"/>
      <c r="O28" s="90" t="str">
        <f t="shared" si="11"/>
        <v/>
      </c>
      <c r="P28" s="88"/>
      <c r="Q28" s="87"/>
      <c r="R28" s="88" t="str">
        <f t="shared" si="16"/>
        <v/>
      </c>
      <c r="S28" s="88"/>
      <c r="T28" s="91" t="str">
        <f t="shared" si="0"/>
        <v/>
      </c>
      <c r="U28" s="88"/>
      <c r="V28" s="91" t="str">
        <f t="shared" si="1"/>
        <v/>
      </c>
      <c r="W28" s="68"/>
      <c r="X28" s="92"/>
      <c r="AB28" s="3" t="str">
        <f t="shared" si="2"/>
        <v/>
      </c>
      <c r="AC28" s="41" t="str">
        <f t="shared" si="3"/>
        <v/>
      </c>
      <c r="AD28" s="42" t="str">
        <f>IF($AC28="","",IF(個人種目入力!$AN28=2,VLOOKUP($AC28,'(種目・作業用)'!$A$22:$D$43,2,FALSE),VLOOKUP($AC28,'(種目・作業用)'!$A$2:$D$22,2,FALSE)))</f>
        <v/>
      </c>
      <c r="AE28" s="42" t="str">
        <f>IF($AC28="","",IF(個人種目入力!$AN28=2,VLOOKUP($AC28,'(種目・作業用)'!$A$22:$D$43,3,FALSE),VLOOKUP($AC28,'(種目・作業用)'!$A$2:$D$22,3,FALSE)))</f>
        <v/>
      </c>
      <c r="AF28" s="42" t="str">
        <f>IF($AC28="","",IF(個人種目入力!$AN28=2,VLOOKUP($AC28,'(種目・作業用)'!$A$22:$D$43,4,FALSE),VLOOKUP($AC28,'(種目・作業用)'!$A$2:$D$22,4,FALSE)))</f>
        <v/>
      </c>
      <c r="AG28" s="43" t="str">
        <f t="shared" si="4"/>
        <v/>
      </c>
      <c r="AH28" s="3" t="str">
        <f t="shared" si="12"/>
        <v xml:space="preserve"> </v>
      </c>
      <c r="AI28" s="3" t="str">
        <f t="shared" si="5"/>
        <v/>
      </c>
      <c r="AJ28" s="3" t="str">
        <f t="shared" si="6"/>
        <v/>
      </c>
      <c r="AK28" s="3" t="str">
        <f t="shared" si="7"/>
        <v/>
      </c>
      <c r="AL28" s="44" t="str">
        <f t="shared" si="8"/>
        <v/>
      </c>
      <c r="AM28" s="3" t="str">
        <f t="shared" si="13"/>
        <v/>
      </c>
      <c r="AN28" s="3" t="str">
        <f t="shared" si="9"/>
        <v/>
      </c>
      <c r="AO28" s="3" t="str">
        <f t="shared" si="14"/>
        <v/>
      </c>
      <c r="AP28" s="3" t="str">
        <f t="shared" si="15"/>
        <v/>
      </c>
      <c r="AQ28" s="3" t="s">
        <v>161</v>
      </c>
      <c r="AR28" s="1"/>
      <c r="AS28" s="1" t="str">
        <f t="shared" si="10"/>
        <v>　</v>
      </c>
    </row>
    <row r="29" spans="1:45" ht="22.5" customHeight="1">
      <c r="A29" s="94">
        <v>23</v>
      </c>
      <c r="B29" s="86"/>
      <c r="C29" s="86"/>
      <c r="D29" s="86"/>
      <c r="E29" s="86"/>
      <c r="F29" s="86"/>
      <c r="G29" s="54"/>
      <c r="H29" s="87"/>
      <c r="I29" s="88"/>
      <c r="J29" s="88"/>
      <c r="K29" s="88"/>
      <c r="L29" s="89"/>
      <c r="M29" s="88"/>
      <c r="N29" s="88"/>
      <c r="O29" s="90" t="str">
        <f t="shared" si="11"/>
        <v/>
      </c>
      <c r="P29" s="88"/>
      <c r="Q29" s="87"/>
      <c r="R29" s="88" t="str">
        <f t="shared" si="16"/>
        <v/>
      </c>
      <c r="S29" s="88"/>
      <c r="T29" s="91" t="str">
        <f t="shared" si="0"/>
        <v/>
      </c>
      <c r="U29" s="88"/>
      <c r="V29" s="91" t="str">
        <f t="shared" si="1"/>
        <v/>
      </c>
      <c r="W29" s="68"/>
      <c r="X29" s="92"/>
      <c r="AB29" s="3" t="str">
        <f t="shared" si="2"/>
        <v/>
      </c>
      <c r="AC29" s="41" t="str">
        <f t="shared" si="3"/>
        <v/>
      </c>
      <c r="AD29" s="42" t="str">
        <f>IF($AC29="","",IF(個人種目入力!$AN29=2,VLOOKUP($AC29,'(種目・作業用)'!$A$22:$D$43,2,FALSE),VLOOKUP($AC29,'(種目・作業用)'!$A$2:$D$22,2,FALSE)))</f>
        <v/>
      </c>
      <c r="AE29" s="42" t="str">
        <f>IF($AC29="","",IF(個人種目入力!$AN29=2,VLOOKUP($AC29,'(種目・作業用)'!$A$22:$D$43,3,FALSE),VLOOKUP($AC29,'(種目・作業用)'!$A$2:$D$22,3,FALSE)))</f>
        <v/>
      </c>
      <c r="AF29" s="42" t="str">
        <f>IF($AC29="","",IF(個人種目入力!$AN29=2,VLOOKUP($AC29,'(種目・作業用)'!$A$22:$D$43,4,FALSE),VLOOKUP($AC29,'(種目・作業用)'!$A$2:$D$22,4,FALSE)))</f>
        <v/>
      </c>
      <c r="AG29" s="43" t="str">
        <f t="shared" si="4"/>
        <v/>
      </c>
      <c r="AH29" s="3" t="str">
        <f t="shared" si="12"/>
        <v xml:space="preserve"> </v>
      </c>
      <c r="AI29" s="3" t="str">
        <f t="shared" si="5"/>
        <v/>
      </c>
      <c r="AJ29" s="3" t="str">
        <f t="shared" si="6"/>
        <v/>
      </c>
      <c r="AK29" s="3" t="str">
        <f t="shared" si="7"/>
        <v/>
      </c>
      <c r="AL29" s="44" t="str">
        <f t="shared" si="8"/>
        <v/>
      </c>
      <c r="AM29" s="3" t="str">
        <f t="shared" si="13"/>
        <v/>
      </c>
      <c r="AN29" s="3" t="str">
        <f t="shared" si="9"/>
        <v/>
      </c>
      <c r="AO29" s="3" t="str">
        <f t="shared" si="14"/>
        <v/>
      </c>
      <c r="AP29" s="3" t="str">
        <f t="shared" si="15"/>
        <v/>
      </c>
      <c r="AQ29" s="3" t="s">
        <v>161</v>
      </c>
      <c r="AR29" s="1"/>
      <c r="AS29" s="1" t="str">
        <f t="shared" si="10"/>
        <v>　</v>
      </c>
    </row>
    <row r="30" spans="1:45" ht="22.5" customHeight="1">
      <c r="A30" s="94">
        <v>24</v>
      </c>
      <c r="B30" s="86"/>
      <c r="C30" s="86"/>
      <c r="D30" s="86"/>
      <c r="E30" s="86"/>
      <c r="F30" s="86"/>
      <c r="G30" s="54"/>
      <c r="H30" s="87"/>
      <c r="I30" s="88"/>
      <c r="J30" s="88"/>
      <c r="K30" s="88"/>
      <c r="L30" s="89"/>
      <c r="M30" s="88"/>
      <c r="N30" s="88"/>
      <c r="O30" s="90" t="str">
        <f t="shared" si="11"/>
        <v/>
      </c>
      <c r="P30" s="88"/>
      <c r="Q30" s="87"/>
      <c r="R30" s="88" t="str">
        <f t="shared" si="16"/>
        <v/>
      </c>
      <c r="S30" s="88"/>
      <c r="T30" s="91" t="str">
        <f t="shared" si="0"/>
        <v/>
      </c>
      <c r="U30" s="88"/>
      <c r="V30" s="91" t="str">
        <f t="shared" si="1"/>
        <v/>
      </c>
      <c r="W30" s="68"/>
      <c r="X30" s="92"/>
      <c r="AB30" s="3" t="str">
        <f t="shared" si="2"/>
        <v/>
      </c>
      <c r="AC30" s="41" t="str">
        <f t="shared" si="3"/>
        <v/>
      </c>
      <c r="AD30" s="42" t="str">
        <f>IF($AC30="","",IF(個人種目入力!$AN30=2,VLOOKUP($AC30,'(種目・作業用)'!$A$22:$D$43,2,FALSE),VLOOKUP($AC30,'(種目・作業用)'!$A$2:$D$22,2,FALSE)))</f>
        <v/>
      </c>
      <c r="AE30" s="42" t="str">
        <f>IF($AC30="","",IF(個人種目入力!$AN30=2,VLOOKUP($AC30,'(種目・作業用)'!$A$22:$D$43,3,FALSE),VLOOKUP($AC30,'(種目・作業用)'!$A$2:$D$22,3,FALSE)))</f>
        <v/>
      </c>
      <c r="AF30" s="42" t="str">
        <f>IF($AC30="","",IF(個人種目入力!$AN30=2,VLOOKUP($AC30,'(種目・作業用)'!$A$22:$D$43,4,FALSE),VLOOKUP($AC30,'(種目・作業用)'!$A$2:$D$22,4,FALSE)))</f>
        <v/>
      </c>
      <c r="AG30" s="43" t="str">
        <f t="shared" si="4"/>
        <v/>
      </c>
      <c r="AH30" s="3" t="str">
        <f t="shared" si="12"/>
        <v xml:space="preserve"> </v>
      </c>
      <c r="AI30" s="3" t="str">
        <f t="shared" si="5"/>
        <v/>
      </c>
      <c r="AJ30" s="3" t="str">
        <f t="shared" si="6"/>
        <v/>
      </c>
      <c r="AK30" s="3" t="str">
        <f t="shared" si="7"/>
        <v/>
      </c>
      <c r="AL30" s="44" t="str">
        <f t="shared" si="8"/>
        <v/>
      </c>
      <c r="AM30" s="3" t="str">
        <f t="shared" si="13"/>
        <v/>
      </c>
      <c r="AN30" s="3" t="str">
        <f t="shared" si="9"/>
        <v/>
      </c>
      <c r="AO30" s="3" t="str">
        <f t="shared" si="14"/>
        <v/>
      </c>
      <c r="AP30" s="3" t="str">
        <f t="shared" si="15"/>
        <v/>
      </c>
      <c r="AQ30" s="3" t="s">
        <v>161</v>
      </c>
      <c r="AR30" s="1"/>
      <c r="AS30" s="1" t="str">
        <f t="shared" si="10"/>
        <v>　</v>
      </c>
    </row>
    <row r="31" spans="1:45" ht="22.5" customHeight="1">
      <c r="A31" s="94">
        <v>25</v>
      </c>
      <c r="B31" s="86"/>
      <c r="C31" s="86"/>
      <c r="D31" s="86"/>
      <c r="E31" s="86"/>
      <c r="F31" s="86"/>
      <c r="G31" s="54"/>
      <c r="H31" s="87"/>
      <c r="I31" s="88"/>
      <c r="J31" s="88"/>
      <c r="K31" s="88"/>
      <c r="L31" s="89"/>
      <c r="M31" s="88"/>
      <c r="N31" s="88"/>
      <c r="O31" s="90" t="str">
        <f t="shared" si="11"/>
        <v/>
      </c>
      <c r="P31" s="88"/>
      <c r="Q31" s="87"/>
      <c r="R31" s="88" t="str">
        <f t="shared" si="16"/>
        <v/>
      </c>
      <c r="S31" s="88"/>
      <c r="T31" s="91" t="str">
        <f t="shared" si="0"/>
        <v/>
      </c>
      <c r="U31" s="88"/>
      <c r="V31" s="91" t="str">
        <f t="shared" si="1"/>
        <v/>
      </c>
      <c r="W31" s="68"/>
      <c r="X31" s="92"/>
      <c r="AB31" s="3" t="str">
        <f t="shared" si="2"/>
        <v/>
      </c>
      <c r="AC31" s="41" t="str">
        <f t="shared" si="3"/>
        <v/>
      </c>
      <c r="AD31" s="42" t="str">
        <f>IF($AC31="","",IF(個人種目入力!$AN31=2,VLOOKUP($AC31,'(種目・作業用)'!$A$22:$D$43,2,FALSE),VLOOKUP($AC31,'(種目・作業用)'!$A$2:$D$22,2,FALSE)))</f>
        <v/>
      </c>
      <c r="AE31" s="42" t="str">
        <f>IF($AC31="","",IF(個人種目入力!$AN31=2,VLOOKUP($AC31,'(種目・作業用)'!$A$22:$D$43,3,FALSE),VLOOKUP($AC31,'(種目・作業用)'!$A$2:$D$22,3,FALSE)))</f>
        <v/>
      </c>
      <c r="AF31" s="42" t="str">
        <f>IF($AC31="","",IF(個人種目入力!$AN31=2,VLOOKUP($AC31,'(種目・作業用)'!$A$22:$D$43,4,FALSE),VLOOKUP($AC31,'(種目・作業用)'!$A$2:$D$22,4,FALSE)))</f>
        <v/>
      </c>
      <c r="AG31" s="43" t="str">
        <f t="shared" si="4"/>
        <v/>
      </c>
      <c r="AH31" s="3" t="str">
        <f t="shared" si="12"/>
        <v xml:space="preserve"> </v>
      </c>
      <c r="AI31" s="3" t="str">
        <f t="shared" si="5"/>
        <v/>
      </c>
      <c r="AJ31" s="3" t="str">
        <f t="shared" si="6"/>
        <v/>
      </c>
      <c r="AK31" s="3" t="str">
        <f t="shared" si="7"/>
        <v/>
      </c>
      <c r="AL31" s="44" t="str">
        <f t="shared" si="8"/>
        <v/>
      </c>
      <c r="AM31" s="3" t="str">
        <f t="shared" si="13"/>
        <v/>
      </c>
      <c r="AN31" s="3" t="str">
        <f t="shared" si="9"/>
        <v/>
      </c>
      <c r="AO31" s="3" t="str">
        <f t="shared" si="14"/>
        <v/>
      </c>
      <c r="AP31" s="3" t="str">
        <f t="shared" si="15"/>
        <v/>
      </c>
      <c r="AQ31" s="3" t="s">
        <v>161</v>
      </c>
      <c r="AR31" s="1"/>
      <c r="AS31" s="1" t="str">
        <f t="shared" si="10"/>
        <v>　</v>
      </c>
    </row>
    <row r="32" spans="1:45" ht="22.5" customHeight="1">
      <c r="A32" s="94">
        <v>26</v>
      </c>
      <c r="B32" s="86"/>
      <c r="C32" s="86"/>
      <c r="D32" s="86"/>
      <c r="E32" s="86"/>
      <c r="F32" s="86"/>
      <c r="G32" s="54"/>
      <c r="H32" s="87"/>
      <c r="I32" s="88"/>
      <c r="J32" s="88"/>
      <c r="K32" s="88"/>
      <c r="L32" s="89"/>
      <c r="M32" s="88"/>
      <c r="N32" s="88"/>
      <c r="O32" s="90" t="str">
        <f t="shared" si="11"/>
        <v/>
      </c>
      <c r="P32" s="88"/>
      <c r="Q32" s="87"/>
      <c r="R32" s="88" t="str">
        <f t="shared" si="16"/>
        <v/>
      </c>
      <c r="S32" s="88"/>
      <c r="T32" s="91" t="str">
        <f t="shared" si="0"/>
        <v/>
      </c>
      <c r="U32" s="88"/>
      <c r="V32" s="91" t="str">
        <f t="shared" si="1"/>
        <v/>
      </c>
      <c r="W32" s="68"/>
      <c r="X32" s="93"/>
      <c r="AB32" s="3" t="str">
        <f t="shared" si="2"/>
        <v/>
      </c>
      <c r="AC32" s="41" t="str">
        <f t="shared" si="3"/>
        <v/>
      </c>
      <c r="AD32" s="42" t="str">
        <f>IF($AC32="","",IF(個人種目入力!$AN32=2,VLOOKUP($AC32,'(種目・作業用)'!$A$22:$D$43,2,FALSE),VLOOKUP($AC32,'(種目・作業用)'!$A$2:$D$22,2,FALSE)))</f>
        <v/>
      </c>
      <c r="AE32" s="42" t="str">
        <f>IF($AC32="","",IF(個人種目入力!$AN32=2,VLOOKUP($AC32,'(種目・作業用)'!$A$22:$D$43,3,FALSE),VLOOKUP($AC32,'(種目・作業用)'!$A$2:$D$22,3,FALSE)))</f>
        <v/>
      </c>
      <c r="AF32" s="42" t="str">
        <f>IF($AC32="","",IF(個人種目入力!$AN32=2,VLOOKUP($AC32,'(種目・作業用)'!$A$22:$D$43,4,FALSE),VLOOKUP($AC32,'(種目・作業用)'!$A$2:$D$22,4,FALSE)))</f>
        <v/>
      </c>
      <c r="AG32" s="43" t="str">
        <f t="shared" si="4"/>
        <v/>
      </c>
      <c r="AH32" s="3" t="str">
        <f t="shared" ref="AH32:AH56" si="17">IF(AG32="000",AF32,CONCATENATE(AF32," ",AG32))</f>
        <v xml:space="preserve"> </v>
      </c>
      <c r="AI32" s="3" t="str">
        <f t="shared" si="5"/>
        <v/>
      </c>
      <c r="AJ32" s="3" t="str">
        <f t="shared" si="6"/>
        <v/>
      </c>
      <c r="AK32" s="3" t="str">
        <f t="shared" si="7"/>
        <v/>
      </c>
      <c r="AL32" s="44" t="str">
        <f t="shared" si="8"/>
        <v/>
      </c>
      <c r="AM32" s="3" t="str">
        <f t="shared" ref="AM32:AM56" si="18">IF(ISNUMBER(AI32),$AM$4,"")</f>
        <v/>
      </c>
      <c r="AN32" s="3" t="str">
        <f t="shared" si="9"/>
        <v/>
      </c>
      <c r="AO32" s="3" t="str">
        <f t="shared" si="14"/>
        <v/>
      </c>
      <c r="AP32" s="3" t="str">
        <f t="shared" ref="AP32:AP56" si="19">IF(ISNUMBER(AI32),$AK$4,"")</f>
        <v/>
      </c>
      <c r="AQ32" s="3" t="s">
        <v>161</v>
      </c>
      <c r="AR32" s="1"/>
      <c r="AS32" s="1" t="str">
        <f t="shared" si="10"/>
        <v>　</v>
      </c>
    </row>
    <row r="33" spans="1:45" ht="22.5" customHeight="1">
      <c r="A33" s="94">
        <v>27</v>
      </c>
      <c r="B33" s="86"/>
      <c r="C33" s="86"/>
      <c r="D33" s="86"/>
      <c r="E33" s="86"/>
      <c r="F33" s="86"/>
      <c r="G33" s="54"/>
      <c r="H33" s="87"/>
      <c r="I33" s="88"/>
      <c r="J33" s="88"/>
      <c r="K33" s="88"/>
      <c r="L33" s="89"/>
      <c r="M33" s="88"/>
      <c r="N33" s="88"/>
      <c r="O33" s="90" t="str">
        <f t="shared" si="11"/>
        <v/>
      </c>
      <c r="P33" s="88"/>
      <c r="Q33" s="87"/>
      <c r="R33" s="88" t="str">
        <f t="shared" si="16"/>
        <v/>
      </c>
      <c r="S33" s="88"/>
      <c r="T33" s="91" t="str">
        <f t="shared" si="0"/>
        <v/>
      </c>
      <c r="U33" s="88"/>
      <c r="V33" s="91" t="str">
        <f t="shared" si="1"/>
        <v/>
      </c>
      <c r="W33" s="68"/>
      <c r="X33" s="92"/>
      <c r="AB33" s="3" t="str">
        <f t="shared" si="2"/>
        <v/>
      </c>
      <c r="AC33" s="41" t="str">
        <f t="shared" si="3"/>
        <v/>
      </c>
      <c r="AD33" s="42" t="str">
        <f>IF($AC33="","",IF(個人種目入力!$AN33=2,VLOOKUP($AC33,'(種目・作業用)'!$A$22:$D$43,2,FALSE),VLOOKUP($AC33,'(種目・作業用)'!$A$2:$D$22,2,FALSE)))</f>
        <v/>
      </c>
      <c r="AE33" s="42" t="str">
        <f>IF($AC33="","",IF(個人種目入力!$AN33=2,VLOOKUP($AC33,'(種目・作業用)'!$A$22:$D$43,3,FALSE),VLOOKUP($AC33,'(種目・作業用)'!$A$2:$D$22,3,FALSE)))</f>
        <v/>
      </c>
      <c r="AF33" s="42" t="str">
        <f>IF($AC33="","",IF(個人種目入力!$AN33=2,VLOOKUP($AC33,'(種目・作業用)'!$A$22:$D$43,4,FALSE),VLOOKUP($AC33,'(種目・作業用)'!$A$2:$D$22,4,FALSE)))</f>
        <v/>
      </c>
      <c r="AG33" s="43" t="str">
        <f t="shared" si="4"/>
        <v/>
      </c>
      <c r="AH33" s="3" t="str">
        <f t="shared" si="17"/>
        <v xml:space="preserve"> </v>
      </c>
      <c r="AI33" s="3" t="str">
        <f t="shared" si="5"/>
        <v/>
      </c>
      <c r="AJ33" s="3" t="str">
        <f t="shared" si="6"/>
        <v/>
      </c>
      <c r="AK33" s="3" t="str">
        <f t="shared" si="7"/>
        <v/>
      </c>
      <c r="AL33" s="44" t="str">
        <f t="shared" si="8"/>
        <v/>
      </c>
      <c r="AM33" s="3" t="str">
        <f t="shared" si="18"/>
        <v/>
      </c>
      <c r="AN33" s="3" t="str">
        <f t="shared" si="9"/>
        <v/>
      </c>
      <c r="AO33" s="3" t="str">
        <f t="shared" si="14"/>
        <v/>
      </c>
      <c r="AP33" s="3" t="str">
        <f t="shared" si="19"/>
        <v/>
      </c>
      <c r="AQ33" s="3" t="s">
        <v>161</v>
      </c>
      <c r="AR33" s="1"/>
      <c r="AS33" s="1" t="str">
        <f t="shared" si="10"/>
        <v>　</v>
      </c>
    </row>
    <row r="34" spans="1:45" ht="22.5" customHeight="1">
      <c r="A34" s="94">
        <v>28</v>
      </c>
      <c r="B34" s="86"/>
      <c r="C34" s="86"/>
      <c r="D34" s="86"/>
      <c r="E34" s="86"/>
      <c r="F34" s="86"/>
      <c r="G34" s="54"/>
      <c r="H34" s="87"/>
      <c r="I34" s="88"/>
      <c r="J34" s="88"/>
      <c r="K34" s="88"/>
      <c r="L34" s="89"/>
      <c r="M34" s="88"/>
      <c r="N34" s="88"/>
      <c r="O34" s="90" t="str">
        <f t="shared" si="11"/>
        <v/>
      </c>
      <c r="P34" s="88"/>
      <c r="Q34" s="87"/>
      <c r="R34" s="88" t="str">
        <f t="shared" si="16"/>
        <v/>
      </c>
      <c r="S34" s="88"/>
      <c r="T34" s="91" t="str">
        <f t="shared" si="0"/>
        <v/>
      </c>
      <c r="U34" s="88"/>
      <c r="V34" s="91" t="str">
        <f t="shared" si="1"/>
        <v/>
      </c>
      <c r="W34" s="68"/>
      <c r="X34" s="92"/>
      <c r="AB34" s="3" t="str">
        <f t="shared" si="2"/>
        <v/>
      </c>
      <c r="AC34" s="41" t="str">
        <f t="shared" si="3"/>
        <v/>
      </c>
      <c r="AD34" s="42" t="str">
        <f>IF($AC34="","",IF(個人種目入力!$AN34=2,VLOOKUP($AC34,'(種目・作業用)'!$A$22:$D$43,2,FALSE),VLOOKUP($AC34,'(種目・作業用)'!$A$2:$D$22,2,FALSE)))</f>
        <v/>
      </c>
      <c r="AE34" s="42" t="str">
        <f>IF($AC34="","",IF(個人種目入力!$AN34=2,VLOOKUP($AC34,'(種目・作業用)'!$A$22:$D$43,3,FALSE),VLOOKUP($AC34,'(種目・作業用)'!$A$2:$D$22,3,FALSE)))</f>
        <v/>
      </c>
      <c r="AF34" s="42" t="str">
        <f>IF($AC34="","",IF(個人種目入力!$AN34=2,VLOOKUP($AC34,'(種目・作業用)'!$A$22:$D$43,4,FALSE),VLOOKUP($AC34,'(種目・作業用)'!$A$2:$D$22,4,FALSE)))</f>
        <v/>
      </c>
      <c r="AG34" s="43" t="str">
        <f t="shared" si="4"/>
        <v/>
      </c>
      <c r="AH34" s="3" t="str">
        <f t="shared" si="17"/>
        <v xml:space="preserve"> </v>
      </c>
      <c r="AI34" s="3" t="str">
        <f t="shared" si="5"/>
        <v/>
      </c>
      <c r="AJ34" s="3" t="str">
        <f t="shared" si="6"/>
        <v/>
      </c>
      <c r="AK34" s="3" t="str">
        <f t="shared" si="7"/>
        <v/>
      </c>
      <c r="AL34" s="44" t="str">
        <f t="shared" si="8"/>
        <v/>
      </c>
      <c r="AM34" s="3" t="str">
        <f t="shared" si="18"/>
        <v/>
      </c>
      <c r="AN34" s="3" t="str">
        <f t="shared" si="9"/>
        <v/>
      </c>
      <c r="AO34" s="3" t="str">
        <f t="shared" si="14"/>
        <v/>
      </c>
      <c r="AP34" s="3" t="str">
        <f t="shared" si="19"/>
        <v/>
      </c>
      <c r="AQ34" s="3" t="s">
        <v>161</v>
      </c>
      <c r="AR34" s="1"/>
      <c r="AS34" s="1" t="str">
        <f t="shared" si="10"/>
        <v>　</v>
      </c>
    </row>
    <row r="35" spans="1:45" ht="22.5" customHeight="1">
      <c r="A35" s="94">
        <v>29</v>
      </c>
      <c r="B35" s="86"/>
      <c r="C35" s="86"/>
      <c r="D35" s="86"/>
      <c r="E35" s="86"/>
      <c r="F35" s="86"/>
      <c r="G35" s="54"/>
      <c r="H35" s="87"/>
      <c r="I35" s="88"/>
      <c r="J35" s="88"/>
      <c r="K35" s="88"/>
      <c r="L35" s="89"/>
      <c r="M35" s="88"/>
      <c r="N35" s="88"/>
      <c r="O35" s="90" t="str">
        <f t="shared" si="11"/>
        <v/>
      </c>
      <c r="P35" s="88"/>
      <c r="Q35" s="87"/>
      <c r="R35" s="88" t="str">
        <f t="shared" si="16"/>
        <v/>
      </c>
      <c r="S35" s="88"/>
      <c r="T35" s="91" t="str">
        <f t="shared" si="0"/>
        <v/>
      </c>
      <c r="U35" s="88"/>
      <c r="V35" s="91" t="str">
        <f t="shared" si="1"/>
        <v/>
      </c>
      <c r="W35" s="68"/>
      <c r="X35" s="92"/>
      <c r="AB35" s="3" t="str">
        <f t="shared" si="2"/>
        <v/>
      </c>
      <c r="AC35" s="41" t="str">
        <f t="shared" si="3"/>
        <v/>
      </c>
      <c r="AD35" s="42" t="str">
        <f>IF($AC35="","",IF(個人種目入力!$AN35=2,VLOOKUP($AC35,'(種目・作業用)'!$A$22:$D$43,2,FALSE),VLOOKUP($AC35,'(種目・作業用)'!$A$2:$D$22,2,FALSE)))</f>
        <v/>
      </c>
      <c r="AE35" s="42" t="str">
        <f>IF($AC35="","",IF(個人種目入力!$AN35=2,VLOOKUP($AC35,'(種目・作業用)'!$A$22:$D$43,3,FALSE),VLOOKUP($AC35,'(種目・作業用)'!$A$2:$D$22,3,FALSE)))</f>
        <v/>
      </c>
      <c r="AF35" s="42" t="str">
        <f>IF($AC35="","",IF(個人種目入力!$AN35=2,VLOOKUP($AC35,'(種目・作業用)'!$A$22:$D$43,4,FALSE),VLOOKUP($AC35,'(種目・作業用)'!$A$2:$D$22,4,FALSE)))</f>
        <v/>
      </c>
      <c r="AG35" s="43" t="str">
        <f t="shared" si="4"/>
        <v/>
      </c>
      <c r="AH35" s="3" t="str">
        <f t="shared" si="17"/>
        <v xml:space="preserve"> </v>
      </c>
      <c r="AI35" s="3" t="str">
        <f t="shared" si="5"/>
        <v/>
      </c>
      <c r="AJ35" s="3" t="str">
        <f t="shared" si="6"/>
        <v/>
      </c>
      <c r="AK35" s="3" t="str">
        <f t="shared" si="7"/>
        <v/>
      </c>
      <c r="AL35" s="44" t="str">
        <f t="shared" si="8"/>
        <v/>
      </c>
      <c r="AM35" s="3" t="str">
        <f t="shared" si="18"/>
        <v/>
      </c>
      <c r="AN35" s="3" t="str">
        <f t="shared" si="9"/>
        <v/>
      </c>
      <c r="AO35" s="3" t="str">
        <f t="shared" si="14"/>
        <v/>
      </c>
      <c r="AP35" s="3" t="str">
        <f t="shared" si="19"/>
        <v/>
      </c>
      <c r="AQ35" s="3" t="s">
        <v>161</v>
      </c>
      <c r="AR35" s="1"/>
      <c r="AS35" s="1" t="str">
        <f t="shared" si="10"/>
        <v>　</v>
      </c>
    </row>
    <row r="36" spans="1:45" ht="22.5" customHeight="1">
      <c r="A36" s="94">
        <v>30</v>
      </c>
      <c r="B36" s="86"/>
      <c r="C36" s="86"/>
      <c r="D36" s="86"/>
      <c r="E36" s="86"/>
      <c r="F36" s="86"/>
      <c r="G36" s="54"/>
      <c r="H36" s="87"/>
      <c r="I36" s="88"/>
      <c r="J36" s="88"/>
      <c r="K36" s="88"/>
      <c r="L36" s="89"/>
      <c r="M36" s="88"/>
      <c r="N36" s="88"/>
      <c r="O36" s="90" t="str">
        <f t="shared" si="11"/>
        <v/>
      </c>
      <c r="P36" s="88"/>
      <c r="Q36" s="87"/>
      <c r="R36" s="88" t="str">
        <f t="shared" si="16"/>
        <v/>
      </c>
      <c r="S36" s="88"/>
      <c r="T36" s="91" t="str">
        <f t="shared" si="0"/>
        <v/>
      </c>
      <c r="U36" s="88"/>
      <c r="V36" s="91" t="str">
        <f t="shared" si="1"/>
        <v/>
      </c>
      <c r="W36" s="68"/>
      <c r="X36" s="92"/>
      <c r="AB36" s="3" t="str">
        <f t="shared" si="2"/>
        <v/>
      </c>
      <c r="AC36" s="41" t="str">
        <f t="shared" si="3"/>
        <v/>
      </c>
      <c r="AD36" s="42" t="str">
        <f>IF($AC36="","",IF(個人種目入力!$AN36=2,VLOOKUP($AC36,'(種目・作業用)'!$A$22:$D$43,2,FALSE),VLOOKUP($AC36,'(種目・作業用)'!$A$2:$D$22,2,FALSE)))</f>
        <v/>
      </c>
      <c r="AE36" s="42" t="str">
        <f>IF($AC36="","",IF(個人種目入力!$AN36=2,VLOOKUP($AC36,'(種目・作業用)'!$A$22:$D$43,3,FALSE),VLOOKUP($AC36,'(種目・作業用)'!$A$2:$D$22,3,FALSE)))</f>
        <v/>
      </c>
      <c r="AF36" s="42" t="str">
        <f>IF($AC36="","",IF(個人種目入力!$AN36=2,VLOOKUP($AC36,'(種目・作業用)'!$A$22:$D$43,4,FALSE),VLOOKUP($AC36,'(種目・作業用)'!$A$2:$D$22,4,FALSE)))</f>
        <v/>
      </c>
      <c r="AG36" s="43" t="str">
        <f t="shared" si="4"/>
        <v/>
      </c>
      <c r="AH36" s="3" t="str">
        <f t="shared" si="17"/>
        <v xml:space="preserve"> </v>
      </c>
      <c r="AI36" s="3" t="str">
        <f t="shared" si="5"/>
        <v/>
      </c>
      <c r="AJ36" s="3" t="str">
        <f t="shared" si="6"/>
        <v/>
      </c>
      <c r="AK36" s="3" t="str">
        <f t="shared" si="7"/>
        <v/>
      </c>
      <c r="AL36" s="44" t="str">
        <f t="shared" si="8"/>
        <v/>
      </c>
      <c r="AM36" s="3" t="str">
        <f t="shared" si="18"/>
        <v/>
      </c>
      <c r="AN36" s="3" t="str">
        <f t="shared" si="9"/>
        <v/>
      </c>
      <c r="AO36" s="3" t="str">
        <f t="shared" si="14"/>
        <v/>
      </c>
      <c r="AP36" s="3" t="str">
        <f t="shared" si="19"/>
        <v/>
      </c>
      <c r="AQ36" s="3" t="s">
        <v>161</v>
      </c>
      <c r="AR36" s="1"/>
      <c r="AS36" s="1" t="str">
        <f t="shared" si="10"/>
        <v>　</v>
      </c>
    </row>
    <row r="37" spans="1:45" ht="22.5" customHeight="1">
      <c r="A37" s="94">
        <v>31</v>
      </c>
      <c r="B37" s="86"/>
      <c r="C37" s="86"/>
      <c r="D37" s="86"/>
      <c r="E37" s="86"/>
      <c r="F37" s="86"/>
      <c r="G37" s="54"/>
      <c r="H37" s="87"/>
      <c r="I37" s="88"/>
      <c r="J37" s="88"/>
      <c r="K37" s="88"/>
      <c r="L37" s="89"/>
      <c r="M37" s="88"/>
      <c r="N37" s="88"/>
      <c r="O37" s="90" t="str">
        <f t="shared" si="11"/>
        <v/>
      </c>
      <c r="P37" s="88"/>
      <c r="Q37" s="87"/>
      <c r="R37" s="88" t="str">
        <f t="shared" si="16"/>
        <v/>
      </c>
      <c r="S37" s="88"/>
      <c r="T37" s="91" t="str">
        <f t="shared" si="0"/>
        <v/>
      </c>
      <c r="U37" s="88"/>
      <c r="V37" s="91" t="str">
        <f t="shared" si="1"/>
        <v/>
      </c>
      <c r="W37" s="68"/>
      <c r="X37" s="92"/>
      <c r="AB37" s="3" t="str">
        <f t="shared" si="2"/>
        <v/>
      </c>
      <c r="AC37" s="41" t="str">
        <f t="shared" si="3"/>
        <v/>
      </c>
      <c r="AD37" s="42" t="str">
        <f>IF($AC37="","",IF(個人種目入力!$AN37=2,VLOOKUP($AC37,'(種目・作業用)'!$A$22:$D$43,2,FALSE),VLOOKUP($AC37,'(種目・作業用)'!$A$2:$D$22,2,FALSE)))</f>
        <v/>
      </c>
      <c r="AE37" s="42" t="str">
        <f>IF($AC37="","",IF(個人種目入力!$AN37=2,VLOOKUP($AC37,'(種目・作業用)'!$A$22:$D$43,3,FALSE),VLOOKUP($AC37,'(種目・作業用)'!$A$2:$D$22,3,FALSE)))</f>
        <v/>
      </c>
      <c r="AF37" s="42" t="str">
        <f>IF($AC37="","",IF(個人種目入力!$AN37=2,VLOOKUP($AC37,'(種目・作業用)'!$A$22:$D$43,4,FALSE),VLOOKUP($AC37,'(種目・作業用)'!$A$2:$D$22,4,FALSE)))</f>
        <v/>
      </c>
      <c r="AG37" s="43" t="str">
        <f t="shared" si="4"/>
        <v/>
      </c>
      <c r="AH37" s="3" t="str">
        <f t="shared" si="17"/>
        <v xml:space="preserve"> </v>
      </c>
      <c r="AI37" s="3" t="str">
        <f t="shared" si="5"/>
        <v/>
      </c>
      <c r="AJ37" s="3" t="str">
        <f t="shared" si="6"/>
        <v/>
      </c>
      <c r="AK37" s="3" t="str">
        <f t="shared" si="7"/>
        <v/>
      </c>
      <c r="AL37" s="44" t="str">
        <f t="shared" si="8"/>
        <v/>
      </c>
      <c r="AM37" s="3" t="str">
        <f t="shared" si="18"/>
        <v/>
      </c>
      <c r="AN37" s="3" t="str">
        <f t="shared" si="9"/>
        <v/>
      </c>
      <c r="AO37" s="3" t="str">
        <f t="shared" si="14"/>
        <v/>
      </c>
      <c r="AP37" s="3" t="str">
        <f t="shared" si="19"/>
        <v/>
      </c>
      <c r="AQ37" s="3" t="s">
        <v>161</v>
      </c>
      <c r="AR37" s="1"/>
      <c r="AS37" s="1" t="str">
        <f t="shared" si="10"/>
        <v>　</v>
      </c>
    </row>
    <row r="38" spans="1:45" ht="22.5" customHeight="1">
      <c r="A38" s="94">
        <v>32</v>
      </c>
      <c r="B38" s="86"/>
      <c r="C38" s="86"/>
      <c r="D38" s="86"/>
      <c r="E38" s="86"/>
      <c r="F38" s="86"/>
      <c r="G38" s="54"/>
      <c r="H38" s="87"/>
      <c r="I38" s="88"/>
      <c r="J38" s="88"/>
      <c r="K38" s="88"/>
      <c r="L38" s="89"/>
      <c r="M38" s="88"/>
      <c r="N38" s="88"/>
      <c r="O38" s="90" t="str">
        <f t="shared" si="11"/>
        <v/>
      </c>
      <c r="P38" s="88"/>
      <c r="Q38" s="87"/>
      <c r="R38" s="88" t="str">
        <f t="shared" si="16"/>
        <v/>
      </c>
      <c r="S38" s="88"/>
      <c r="T38" s="91" t="str">
        <f t="shared" si="0"/>
        <v/>
      </c>
      <c r="U38" s="88"/>
      <c r="V38" s="91" t="str">
        <f t="shared" si="1"/>
        <v/>
      </c>
      <c r="W38" s="68"/>
      <c r="X38" s="92"/>
      <c r="AB38" s="3" t="str">
        <f t="shared" si="2"/>
        <v/>
      </c>
      <c r="AC38" s="41" t="str">
        <f t="shared" si="3"/>
        <v/>
      </c>
      <c r="AD38" s="42" t="str">
        <f>IF($AC38="","",IF(個人種目入力!$AN38=2,VLOOKUP($AC38,'(種目・作業用)'!$A$22:$D$43,2,FALSE),VLOOKUP($AC38,'(種目・作業用)'!$A$2:$D$22,2,FALSE)))</f>
        <v/>
      </c>
      <c r="AE38" s="42" t="str">
        <f>IF($AC38="","",IF(個人種目入力!$AN38=2,VLOOKUP($AC38,'(種目・作業用)'!$A$22:$D$43,3,FALSE),VLOOKUP($AC38,'(種目・作業用)'!$A$2:$D$22,3,FALSE)))</f>
        <v/>
      </c>
      <c r="AF38" s="42" t="str">
        <f>IF($AC38="","",IF(個人種目入力!$AN38=2,VLOOKUP($AC38,'(種目・作業用)'!$A$22:$D$43,4,FALSE),VLOOKUP($AC38,'(種目・作業用)'!$A$2:$D$22,4,FALSE)))</f>
        <v/>
      </c>
      <c r="AG38" s="43" t="str">
        <f t="shared" si="4"/>
        <v/>
      </c>
      <c r="AH38" s="3" t="str">
        <f t="shared" si="17"/>
        <v xml:space="preserve"> </v>
      </c>
      <c r="AI38" s="3" t="str">
        <f t="shared" si="5"/>
        <v/>
      </c>
      <c r="AJ38" s="3" t="str">
        <f t="shared" si="6"/>
        <v/>
      </c>
      <c r="AK38" s="3" t="str">
        <f t="shared" si="7"/>
        <v/>
      </c>
      <c r="AL38" s="44" t="str">
        <f t="shared" si="8"/>
        <v/>
      </c>
      <c r="AM38" s="3" t="str">
        <f t="shared" si="18"/>
        <v/>
      </c>
      <c r="AN38" s="3" t="str">
        <f t="shared" si="9"/>
        <v/>
      </c>
      <c r="AO38" s="3" t="str">
        <f t="shared" si="14"/>
        <v/>
      </c>
      <c r="AP38" s="3" t="str">
        <f t="shared" si="19"/>
        <v/>
      </c>
      <c r="AQ38" s="3" t="s">
        <v>161</v>
      </c>
      <c r="AR38" s="1"/>
      <c r="AS38" s="1" t="str">
        <f t="shared" si="10"/>
        <v>　</v>
      </c>
    </row>
    <row r="39" spans="1:45" ht="22.5" customHeight="1">
      <c r="A39" s="94">
        <v>33</v>
      </c>
      <c r="B39" s="86"/>
      <c r="C39" s="86"/>
      <c r="D39" s="86"/>
      <c r="E39" s="86"/>
      <c r="F39" s="86"/>
      <c r="G39" s="54"/>
      <c r="H39" s="87"/>
      <c r="I39" s="88"/>
      <c r="J39" s="88"/>
      <c r="K39" s="88"/>
      <c r="L39" s="89"/>
      <c r="M39" s="88"/>
      <c r="N39" s="88"/>
      <c r="O39" s="90" t="str">
        <f t="shared" ref="O39:O70" si="20">IF(G39=$G$172,".",IF(G39=$G$173,".",IF(G39=$G$178,".",IF(G39=$G$184,".",IF(G39=$G$185,".",IF(G39=$H$191,".",IF(G39=$H$192,".",IF(G39=$H$197,".",IF(G39=$H$203,".",IF(G39=$H$204,".",""))))))))))</f>
        <v/>
      </c>
      <c r="P39" s="88"/>
      <c r="Q39" s="87"/>
      <c r="R39" s="88" t="str">
        <f t="shared" si="16"/>
        <v/>
      </c>
      <c r="S39" s="88"/>
      <c r="T39" s="91" t="str">
        <f t="shared" ref="T39:T70" si="21">IF(G39="","","月")</f>
        <v/>
      </c>
      <c r="U39" s="88"/>
      <c r="V39" s="91" t="str">
        <f t="shared" ref="V39:V70" si="22">IF(G39="","","日")</f>
        <v/>
      </c>
      <c r="W39" s="68"/>
      <c r="X39" s="92"/>
      <c r="AB39" s="3" t="str">
        <f t="shared" ref="AB39:AB70" si="23">IF(ISBLANK(B39),"",VLOOKUP(CONCATENATE($AL$4,F39),$AB$133:$AC$142,2,FALSE)+B39*100)</f>
        <v/>
      </c>
      <c r="AC39" s="41" t="str">
        <f t="shared" ref="AC39:AC70" si="24">IF(ISBLANK(G39),"",G39)</f>
        <v/>
      </c>
      <c r="AD39" s="42" t="str">
        <f>IF($AC39="","",IF(個人種目入力!$AN39=2,VLOOKUP($AC39,'(種目・作業用)'!$A$22:$D$43,2,FALSE),VLOOKUP($AC39,'(種目・作業用)'!$A$2:$D$22,2,FALSE)))</f>
        <v/>
      </c>
      <c r="AE39" s="42" t="str">
        <f>IF($AC39="","",IF(個人種目入力!$AN39=2,VLOOKUP($AC39,'(種目・作業用)'!$A$22:$D$43,3,FALSE),VLOOKUP($AC39,'(種目・作業用)'!$A$2:$D$22,3,FALSE)))</f>
        <v/>
      </c>
      <c r="AF39" s="42" t="str">
        <f>IF($AC39="","",IF(個人種目入力!$AN39=2,VLOOKUP($AC39,'(種目・作業用)'!$A$22:$D$43,4,FALSE),VLOOKUP($AC39,'(種目・作業用)'!$A$2:$D$22,4,FALSE)))</f>
        <v/>
      </c>
      <c r="AG39" s="43" t="str">
        <f t="shared" ref="AG39:AG70" si="25">IF(ISNUMBER(AB39),IF(LEN(H39)=2,CONCATENATE("0",H39,J39,L39),IF(LEN(H39)=1,CONCATENATE("00",H39,J39,L39),CONCATENATE("000",J39,L39))),"")</f>
        <v/>
      </c>
      <c r="AH39" s="3" t="str">
        <f t="shared" si="17"/>
        <v xml:space="preserve"> </v>
      </c>
      <c r="AI39" s="3" t="str">
        <f t="shared" ref="AI39:AI70" si="26">IF(ISBLANK(B39),"",B39)</f>
        <v/>
      </c>
      <c r="AJ39" s="3" t="str">
        <f t="shared" ref="AJ39:AJ70" si="27">IF(ISNUMBER(AI39),IF(ISBLANK(E39),AS39,CONCATENATE(AS39,"(",E39,")")),"")</f>
        <v/>
      </c>
      <c r="AK39" s="3" t="str">
        <f t="shared" ref="AK39:AK70" si="28">IF(ISNUMBER(AI39),D39,"")</f>
        <v/>
      </c>
      <c r="AL39" s="44" t="str">
        <f t="shared" ref="AL39:AL70" si="29">IF(ISNUMBER(AI39),VLOOKUP(AQ39,$AQ$132:$AR$179,2,FALSE),"")</f>
        <v/>
      </c>
      <c r="AM39" s="3" t="str">
        <f t="shared" si="18"/>
        <v/>
      </c>
      <c r="AN39" s="3" t="str">
        <f t="shared" ref="AN39:AN70" si="30">IF(ISBLANK(F39),"",IF(F39="男",1,2))</f>
        <v/>
      </c>
      <c r="AO39" s="3" t="str">
        <f t="shared" si="14"/>
        <v/>
      </c>
      <c r="AP39" s="3" t="str">
        <f t="shared" si="19"/>
        <v/>
      </c>
      <c r="AQ39" s="3" t="s">
        <v>161</v>
      </c>
      <c r="AR39" s="1"/>
      <c r="AS39" s="1" t="str">
        <f t="shared" ref="AS39:AS70" si="31">IF(LEN(C39)&gt;6,SUBSTITUTE(C39,"　",""),IF(LEN(C39)=6,C39,IF(LEN(C39)=5,CONCATENATE(C39,"　"),IF(LEN(C39)=4,CONCATENATE(SUBSTITUTE(C39,"　","　　"),"　"),CONCATENATE(SUBSTITUTE(C39,"　","　　　"),"　")))))</f>
        <v>　</v>
      </c>
    </row>
    <row r="40" spans="1:45" ht="22.5" customHeight="1">
      <c r="A40" s="94">
        <v>34</v>
      </c>
      <c r="B40" s="86"/>
      <c r="C40" s="86"/>
      <c r="D40" s="86"/>
      <c r="E40" s="86"/>
      <c r="F40" s="86"/>
      <c r="G40" s="54"/>
      <c r="H40" s="87"/>
      <c r="I40" s="88"/>
      <c r="J40" s="88"/>
      <c r="K40" s="88"/>
      <c r="L40" s="89"/>
      <c r="M40" s="88"/>
      <c r="N40" s="88"/>
      <c r="O40" s="90" t="str">
        <f t="shared" si="20"/>
        <v/>
      </c>
      <c r="P40" s="88"/>
      <c r="Q40" s="87"/>
      <c r="R40" s="88" t="str">
        <f t="shared" si="16"/>
        <v/>
      </c>
      <c r="S40" s="88"/>
      <c r="T40" s="91" t="str">
        <f t="shared" si="21"/>
        <v/>
      </c>
      <c r="U40" s="88"/>
      <c r="V40" s="91" t="str">
        <f t="shared" si="22"/>
        <v/>
      </c>
      <c r="W40" s="68"/>
      <c r="X40" s="92"/>
      <c r="AB40" s="3" t="str">
        <f t="shared" si="23"/>
        <v/>
      </c>
      <c r="AC40" s="41" t="str">
        <f t="shared" si="24"/>
        <v/>
      </c>
      <c r="AD40" s="42" t="str">
        <f>IF($AC40="","",IF(個人種目入力!$AN40=2,VLOOKUP($AC40,'(種目・作業用)'!$A$22:$D$43,2,FALSE),VLOOKUP($AC40,'(種目・作業用)'!$A$2:$D$22,2,FALSE)))</f>
        <v/>
      </c>
      <c r="AE40" s="42" t="str">
        <f>IF($AC40="","",IF(個人種目入力!$AN40=2,VLOOKUP($AC40,'(種目・作業用)'!$A$22:$D$43,3,FALSE),VLOOKUP($AC40,'(種目・作業用)'!$A$2:$D$22,3,FALSE)))</f>
        <v/>
      </c>
      <c r="AF40" s="42" t="str">
        <f>IF($AC40="","",IF(個人種目入力!$AN40=2,VLOOKUP($AC40,'(種目・作業用)'!$A$22:$D$43,4,FALSE),VLOOKUP($AC40,'(種目・作業用)'!$A$2:$D$22,4,FALSE)))</f>
        <v/>
      </c>
      <c r="AG40" s="43" t="str">
        <f t="shared" si="25"/>
        <v/>
      </c>
      <c r="AH40" s="3" t="str">
        <f t="shared" si="17"/>
        <v xml:space="preserve"> </v>
      </c>
      <c r="AI40" s="3" t="str">
        <f t="shared" si="26"/>
        <v/>
      </c>
      <c r="AJ40" s="3" t="str">
        <f t="shared" si="27"/>
        <v/>
      </c>
      <c r="AK40" s="3" t="str">
        <f t="shared" si="28"/>
        <v/>
      </c>
      <c r="AL40" s="44" t="str">
        <f t="shared" si="29"/>
        <v/>
      </c>
      <c r="AM40" s="3" t="str">
        <f t="shared" si="18"/>
        <v/>
      </c>
      <c r="AN40" s="3" t="str">
        <f t="shared" si="30"/>
        <v/>
      </c>
      <c r="AO40" s="3" t="str">
        <f t="shared" si="14"/>
        <v/>
      </c>
      <c r="AP40" s="3" t="str">
        <f t="shared" si="19"/>
        <v/>
      </c>
      <c r="AQ40" s="3" t="s">
        <v>161</v>
      </c>
      <c r="AR40" s="1"/>
      <c r="AS40" s="1" t="str">
        <f t="shared" si="31"/>
        <v>　</v>
      </c>
    </row>
    <row r="41" spans="1:45" ht="22.5" customHeight="1">
      <c r="A41" s="94">
        <v>35</v>
      </c>
      <c r="B41" s="86"/>
      <c r="C41" s="86"/>
      <c r="D41" s="86"/>
      <c r="E41" s="86"/>
      <c r="F41" s="86"/>
      <c r="G41" s="54"/>
      <c r="H41" s="87"/>
      <c r="I41" s="88"/>
      <c r="J41" s="88"/>
      <c r="K41" s="88"/>
      <c r="L41" s="89"/>
      <c r="M41" s="88"/>
      <c r="N41" s="88"/>
      <c r="O41" s="90" t="str">
        <f t="shared" si="20"/>
        <v/>
      </c>
      <c r="P41" s="88"/>
      <c r="Q41" s="87"/>
      <c r="R41" s="88" t="str">
        <f t="shared" si="16"/>
        <v/>
      </c>
      <c r="S41" s="88"/>
      <c r="T41" s="91" t="str">
        <f t="shared" si="21"/>
        <v/>
      </c>
      <c r="U41" s="88"/>
      <c r="V41" s="91" t="str">
        <f t="shared" si="22"/>
        <v/>
      </c>
      <c r="W41" s="68"/>
      <c r="X41" s="92"/>
      <c r="AB41" s="3" t="str">
        <f t="shared" si="23"/>
        <v/>
      </c>
      <c r="AC41" s="41" t="str">
        <f t="shared" si="24"/>
        <v/>
      </c>
      <c r="AD41" s="42" t="str">
        <f>IF($AC41="","",IF(個人種目入力!$AN41=2,VLOOKUP($AC41,'(種目・作業用)'!$A$22:$D$43,2,FALSE),VLOOKUP($AC41,'(種目・作業用)'!$A$2:$D$22,2,FALSE)))</f>
        <v/>
      </c>
      <c r="AE41" s="42" t="str">
        <f>IF($AC41="","",IF(個人種目入力!$AN41=2,VLOOKUP($AC41,'(種目・作業用)'!$A$22:$D$43,3,FALSE),VLOOKUP($AC41,'(種目・作業用)'!$A$2:$D$22,3,FALSE)))</f>
        <v/>
      </c>
      <c r="AF41" s="42" t="str">
        <f>IF($AC41="","",IF(個人種目入力!$AN41=2,VLOOKUP($AC41,'(種目・作業用)'!$A$22:$D$43,4,FALSE),VLOOKUP($AC41,'(種目・作業用)'!$A$2:$D$22,4,FALSE)))</f>
        <v/>
      </c>
      <c r="AG41" s="43" t="str">
        <f t="shared" si="25"/>
        <v/>
      </c>
      <c r="AH41" s="3" t="str">
        <f t="shared" si="17"/>
        <v xml:space="preserve"> </v>
      </c>
      <c r="AI41" s="3" t="str">
        <f t="shared" si="26"/>
        <v/>
      </c>
      <c r="AJ41" s="3" t="str">
        <f t="shared" si="27"/>
        <v/>
      </c>
      <c r="AK41" s="3" t="str">
        <f t="shared" si="28"/>
        <v/>
      </c>
      <c r="AL41" s="44" t="str">
        <f t="shared" si="29"/>
        <v/>
      </c>
      <c r="AM41" s="3" t="str">
        <f t="shared" si="18"/>
        <v/>
      </c>
      <c r="AN41" s="3" t="str">
        <f t="shared" si="30"/>
        <v/>
      </c>
      <c r="AO41" s="3" t="str">
        <f t="shared" si="14"/>
        <v/>
      </c>
      <c r="AP41" s="3" t="str">
        <f t="shared" si="19"/>
        <v/>
      </c>
      <c r="AQ41" s="3" t="s">
        <v>161</v>
      </c>
      <c r="AR41" s="1"/>
      <c r="AS41" s="1" t="str">
        <f t="shared" si="31"/>
        <v>　</v>
      </c>
    </row>
    <row r="42" spans="1:45" ht="22.5" customHeight="1">
      <c r="A42" s="94">
        <v>36</v>
      </c>
      <c r="B42" s="86"/>
      <c r="C42" s="86"/>
      <c r="D42" s="86"/>
      <c r="E42" s="86"/>
      <c r="F42" s="86"/>
      <c r="G42" s="54"/>
      <c r="H42" s="87"/>
      <c r="I42" s="88"/>
      <c r="J42" s="88"/>
      <c r="K42" s="88"/>
      <c r="L42" s="89"/>
      <c r="M42" s="88"/>
      <c r="N42" s="88"/>
      <c r="O42" s="90" t="str">
        <f t="shared" si="20"/>
        <v/>
      </c>
      <c r="P42" s="88"/>
      <c r="Q42" s="87"/>
      <c r="R42" s="88" t="str">
        <f t="shared" si="16"/>
        <v/>
      </c>
      <c r="S42" s="88"/>
      <c r="T42" s="91" t="str">
        <f t="shared" si="21"/>
        <v/>
      </c>
      <c r="U42" s="88"/>
      <c r="V42" s="91" t="str">
        <f t="shared" si="22"/>
        <v/>
      </c>
      <c r="W42" s="68"/>
      <c r="X42" s="92"/>
      <c r="AB42" s="3" t="str">
        <f t="shared" si="23"/>
        <v/>
      </c>
      <c r="AC42" s="41" t="str">
        <f t="shared" si="24"/>
        <v/>
      </c>
      <c r="AD42" s="42" t="str">
        <f>IF($AC42="","",IF(個人種目入力!$AN42=2,VLOOKUP($AC42,'(種目・作業用)'!$A$22:$D$43,2,FALSE),VLOOKUP($AC42,'(種目・作業用)'!$A$2:$D$22,2,FALSE)))</f>
        <v/>
      </c>
      <c r="AE42" s="42" t="str">
        <f>IF($AC42="","",IF(個人種目入力!$AN42=2,VLOOKUP($AC42,'(種目・作業用)'!$A$22:$D$43,3,FALSE),VLOOKUP($AC42,'(種目・作業用)'!$A$2:$D$22,3,FALSE)))</f>
        <v/>
      </c>
      <c r="AF42" s="42" t="str">
        <f>IF($AC42="","",IF(個人種目入力!$AN42=2,VLOOKUP($AC42,'(種目・作業用)'!$A$22:$D$43,4,FALSE),VLOOKUP($AC42,'(種目・作業用)'!$A$2:$D$22,4,FALSE)))</f>
        <v/>
      </c>
      <c r="AG42" s="43" t="str">
        <f t="shared" si="25"/>
        <v/>
      </c>
      <c r="AH42" s="3" t="str">
        <f t="shared" si="17"/>
        <v xml:space="preserve"> </v>
      </c>
      <c r="AI42" s="3" t="str">
        <f t="shared" si="26"/>
        <v/>
      </c>
      <c r="AJ42" s="3" t="str">
        <f t="shared" si="27"/>
        <v/>
      </c>
      <c r="AK42" s="3" t="str">
        <f t="shared" si="28"/>
        <v/>
      </c>
      <c r="AL42" s="44" t="str">
        <f t="shared" si="29"/>
        <v/>
      </c>
      <c r="AM42" s="3" t="str">
        <f t="shared" si="18"/>
        <v/>
      </c>
      <c r="AN42" s="3" t="str">
        <f t="shared" si="30"/>
        <v/>
      </c>
      <c r="AO42" s="3" t="str">
        <f t="shared" si="14"/>
        <v/>
      </c>
      <c r="AP42" s="3" t="str">
        <f t="shared" si="19"/>
        <v/>
      </c>
      <c r="AQ42" s="3" t="s">
        <v>161</v>
      </c>
      <c r="AR42" s="1"/>
      <c r="AS42" s="1" t="str">
        <f t="shared" si="31"/>
        <v>　</v>
      </c>
    </row>
    <row r="43" spans="1:45" ht="22.5" customHeight="1">
      <c r="A43" s="94">
        <v>37</v>
      </c>
      <c r="B43" s="86"/>
      <c r="C43" s="86"/>
      <c r="D43" s="86"/>
      <c r="E43" s="86"/>
      <c r="F43" s="86"/>
      <c r="G43" s="54"/>
      <c r="H43" s="87"/>
      <c r="I43" s="88"/>
      <c r="J43" s="88"/>
      <c r="K43" s="88"/>
      <c r="L43" s="89"/>
      <c r="M43" s="88"/>
      <c r="N43" s="88"/>
      <c r="O43" s="90" t="str">
        <f t="shared" si="20"/>
        <v/>
      </c>
      <c r="P43" s="88"/>
      <c r="Q43" s="87"/>
      <c r="R43" s="88"/>
      <c r="S43" s="88"/>
      <c r="T43" s="91" t="str">
        <f t="shared" si="21"/>
        <v/>
      </c>
      <c r="U43" s="88"/>
      <c r="V43" s="91" t="str">
        <f t="shared" si="22"/>
        <v/>
      </c>
      <c r="W43" s="68"/>
      <c r="X43" s="92"/>
      <c r="AB43" s="3" t="str">
        <f t="shared" si="23"/>
        <v/>
      </c>
      <c r="AC43" s="41" t="str">
        <f t="shared" si="24"/>
        <v/>
      </c>
      <c r="AD43" s="42" t="str">
        <f>IF($AC43="","",IF(個人種目入力!$AN43=2,VLOOKUP($AC43,'(種目・作業用)'!$A$22:$D$43,2,FALSE),VLOOKUP($AC43,'(種目・作業用)'!$A$2:$D$22,2,FALSE)))</f>
        <v/>
      </c>
      <c r="AE43" s="42" t="str">
        <f>IF($AC43="","",IF(個人種目入力!$AN43=2,VLOOKUP($AC43,'(種目・作業用)'!$A$22:$D$43,3,FALSE),VLOOKUP($AC43,'(種目・作業用)'!$A$2:$D$22,3,FALSE)))</f>
        <v/>
      </c>
      <c r="AF43" s="42" t="str">
        <f>IF($AC43="","",IF(個人種目入力!$AN43=2,VLOOKUP($AC43,'(種目・作業用)'!$A$22:$D$43,4,FALSE),VLOOKUP($AC43,'(種目・作業用)'!$A$2:$D$22,4,FALSE)))</f>
        <v/>
      </c>
      <c r="AG43" s="43" t="str">
        <f t="shared" si="25"/>
        <v/>
      </c>
      <c r="AH43" s="3" t="str">
        <f t="shared" si="17"/>
        <v xml:space="preserve"> </v>
      </c>
      <c r="AI43" s="3" t="str">
        <f t="shared" si="26"/>
        <v/>
      </c>
      <c r="AJ43" s="3" t="str">
        <f t="shared" si="27"/>
        <v/>
      </c>
      <c r="AK43" s="3" t="str">
        <f t="shared" si="28"/>
        <v/>
      </c>
      <c r="AL43" s="44" t="str">
        <f t="shared" si="29"/>
        <v/>
      </c>
      <c r="AM43" s="3" t="str">
        <f t="shared" si="18"/>
        <v/>
      </c>
      <c r="AN43" s="3" t="str">
        <f t="shared" si="30"/>
        <v/>
      </c>
      <c r="AO43" s="3" t="str">
        <f t="shared" si="14"/>
        <v/>
      </c>
      <c r="AP43" s="3" t="str">
        <f t="shared" si="19"/>
        <v/>
      </c>
      <c r="AQ43" s="3" t="s">
        <v>161</v>
      </c>
      <c r="AR43" s="1"/>
      <c r="AS43" s="1" t="str">
        <f t="shared" si="31"/>
        <v>　</v>
      </c>
    </row>
    <row r="44" spans="1:45" ht="22.5" customHeight="1">
      <c r="A44" s="94">
        <v>38</v>
      </c>
      <c r="B44" s="86"/>
      <c r="C44" s="86"/>
      <c r="D44" s="86"/>
      <c r="E44" s="86"/>
      <c r="F44" s="86"/>
      <c r="G44" s="54"/>
      <c r="H44" s="87"/>
      <c r="I44" s="88"/>
      <c r="J44" s="88"/>
      <c r="K44" s="88"/>
      <c r="L44" s="89"/>
      <c r="M44" s="88"/>
      <c r="N44" s="88"/>
      <c r="O44" s="90" t="str">
        <f t="shared" si="20"/>
        <v/>
      </c>
      <c r="P44" s="88"/>
      <c r="Q44" s="87"/>
      <c r="R44" s="88"/>
      <c r="S44" s="88"/>
      <c r="T44" s="91" t="str">
        <f t="shared" si="21"/>
        <v/>
      </c>
      <c r="U44" s="88"/>
      <c r="V44" s="91" t="str">
        <f t="shared" si="22"/>
        <v/>
      </c>
      <c r="W44" s="68"/>
      <c r="X44" s="92"/>
      <c r="AB44" s="3" t="str">
        <f t="shared" si="23"/>
        <v/>
      </c>
      <c r="AC44" s="41" t="str">
        <f t="shared" si="24"/>
        <v/>
      </c>
      <c r="AD44" s="42" t="str">
        <f>IF($AC44="","",IF(個人種目入力!$AN44=2,VLOOKUP($AC44,'(種目・作業用)'!$A$22:$D$43,2,FALSE),VLOOKUP($AC44,'(種目・作業用)'!$A$2:$D$22,2,FALSE)))</f>
        <v/>
      </c>
      <c r="AE44" s="42" t="str">
        <f>IF($AC44="","",IF(個人種目入力!$AN44=2,VLOOKUP($AC44,'(種目・作業用)'!$A$22:$D$43,3,FALSE),VLOOKUP($AC44,'(種目・作業用)'!$A$2:$D$22,3,FALSE)))</f>
        <v/>
      </c>
      <c r="AF44" s="42" t="str">
        <f>IF($AC44="","",IF(個人種目入力!$AN44=2,VLOOKUP($AC44,'(種目・作業用)'!$A$22:$D$43,4,FALSE),VLOOKUP($AC44,'(種目・作業用)'!$A$2:$D$22,4,FALSE)))</f>
        <v/>
      </c>
      <c r="AG44" s="43" t="str">
        <f t="shared" si="25"/>
        <v/>
      </c>
      <c r="AH44" s="3" t="str">
        <f t="shared" si="17"/>
        <v xml:space="preserve"> </v>
      </c>
      <c r="AI44" s="3" t="str">
        <f t="shared" si="26"/>
        <v/>
      </c>
      <c r="AJ44" s="3" t="str">
        <f t="shared" si="27"/>
        <v/>
      </c>
      <c r="AK44" s="3" t="str">
        <f t="shared" si="28"/>
        <v/>
      </c>
      <c r="AL44" s="44" t="str">
        <f t="shared" si="29"/>
        <v/>
      </c>
      <c r="AM44" s="3" t="str">
        <f t="shared" si="18"/>
        <v/>
      </c>
      <c r="AN44" s="3" t="str">
        <f t="shared" si="30"/>
        <v/>
      </c>
      <c r="AO44" s="3" t="str">
        <f t="shared" si="14"/>
        <v/>
      </c>
      <c r="AP44" s="3" t="str">
        <f t="shared" si="19"/>
        <v/>
      </c>
      <c r="AQ44" s="3" t="s">
        <v>161</v>
      </c>
      <c r="AR44" s="1"/>
      <c r="AS44" s="1" t="str">
        <f t="shared" si="31"/>
        <v>　</v>
      </c>
    </row>
    <row r="45" spans="1:45" ht="22.5" customHeight="1">
      <c r="A45" s="94">
        <v>39</v>
      </c>
      <c r="B45" s="86"/>
      <c r="C45" s="86"/>
      <c r="D45" s="86"/>
      <c r="E45" s="86"/>
      <c r="F45" s="86"/>
      <c r="G45" s="54"/>
      <c r="H45" s="87"/>
      <c r="I45" s="88"/>
      <c r="J45" s="88"/>
      <c r="K45" s="88"/>
      <c r="L45" s="89"/>
      <c r="M45" s="88"/>
      <c r="N45" s="88"/>
      <c r="O45" s="90" t="str">
        <f t="shared" si="20"/>
        <v/>
      </c>
      <c r="P45" s="88"/>
      <c r="Q45" s="87"/>
      <c r="R45" s="88"/>
      <c r="S45" s="88"/>
      <c r="T45" s="91" t="str">
        <f t="shared" si="21"/>
        <v/>
      </c>
      <c r="U45" s="88"/>
      <c r="V45" s="91" t="str">
        <f t="shared" si="22"/>
        <v/>
      </c>
      <c r="W45" s="68"/>
      <c r="X45" s="92"/>
      <c r="AB45" s="3" t="str">
        <f t="shared" si="23"/>
        <v/>
      </c>
      <c r="AC45" s="41" t="str">
        <f t="shared" si="24"/>
        <v/>
      </c>
      <c r="AD45" s="42" t="str">
        <f>IF($AC45="","",IF(個人種目入力!$AN45=2,VLOOKUP($AC45,'(種目・作業用)'!$A$22:$D$43,2,FALSE),VLOOKUP($AC45,'(種目・作業用)'!$A$2:$D$22,2,FALSE)))</f>
        <v/>
      </c>
      <c r="AE45" s="42" t="str">
        <f>IF($AC45="","",IF(個人種目入力!$AN45=2,VLOOKUP($AC45,'(種目・作業用)'!$A$22:$D$43,3,FALSE),VLOOKUP($AC45,'(種目・作業用)'!$A$2:$D$22,3,FALSE)))</f>
        <v/>
      </c>
      <c r="AF45" s="42" t="str">
        <f>IF($AC45="","",IF(個人種目入力!$AN45=2,VLOOKUP($AC45,'(種目・作業用)'!$A$22:$D$43,4,FALSE),VLOOKUP($AC45,'(種目・作業用)'!$A$2:$D$22,4,FALSE)))</f>
        <v/>
      </c>
      <c r="AG45" s="43" t="str">
        <f t="shared" si="25"/>
        <v/>
      </c>
      <c r="AH45" s="3" t="str">
        <f t="shared" si="17"/>
        <v xml:space="preserve"> </v>
      </c>
      <c r="AI45" s="3" t="str">
        <f t="shared" si="26"/>
        <v/>
      </c>
      <c r="AJ45" s="3" t="str">
        <f t="shared" si="27"/>
        <v/>
      </c>
      <c r="AK45" s="3" t="str">
        <f t="shared" si="28"/>
        <v/>
      </c>
      <c r="AL45" s="44" t="str">
        <f t="shared" si="29"/>
        <v/>
      </c>
      <c r="AM45" s="3" t="str">
        <f t="shared" si="18"/>
        <v/>
      </c>
      <c r="AN45" s="3" t="str">
        <f t="shared" si="30"/>
        <v/>
      </c>
      <c r="AO45" s="3" t="str">
        <f t="shared" si="14"/>
        <v/>
      </c>
      <c r="AP45" s="3" t="str">
        <f t="shared" si="19"/>
        <v/>
      </c>
      <c r="AQ45" s="3" t="s">
        <v>161</v>
      </c>
      <c r="AR45" s="1"/>
      <c r="AS45" s="1" t="str">
        <f t="shared" si="31"/>
        <v>　</v>
      </c>
    </row>
    <row r="46" spans="1:45" ht="22.5" customHeight="1">
      <c r="A46" s="94">
        <v>40</v>
      </c>
      <c r="B46" s="86"/>
      <c r="C46" s="86"/>
      <c r="D46" s="86"/>
      <c r="E46" s="86"/>
      <c r="F46" s="86"/>
      <c r="G46" s="54"/>
      <c r="H46" s="87"/>
      <c r="I46" s="88"/>
      <c r="J46" s="88"/>
      <c r="K46" s="88"/>
      <c r="L46" s="89"/>
      <c r="M46" s="88"/>
      <c r="N46" s="88"/>
      <c r="O46" s="90" t="str">
        <f t="shared" si="20"/>
        <v/>
      </c>
      <c r="P46" s="88"/>
      <c r="Q46" s="87"/>
      <c r="R46" s="88"/>
      <c r="S46" s="88"/>
      <c r="T46" s="91" t="str">
        <f t="shared" si="21"/>
        <v/>
      </c>
      <c r="U46" s="88"/>
      <c r="V46" s="91" t="str">
        <f t="shared" si="22"/>
        <v/>
      </c>
      <c r="W46" s="68"/>
      <c r="X46" s="92"/>
      <c r="AB46" s="3" t="str">
        <f t="shared" si="23"/>
        <v/>
      </c>
      <c r="AC46" s="41" t="str">
        <f t="shared" si="24"/>
        <v/>
      </c>
      <c r="AD46" s="42" t="str">
        <f>IF($AC46="","",IF(個人種目入力!$AN46=2,VLOOKUP($AC46,'(種目・作業用)'!$A$22:$D$43,2,FALSE),VLOOKUP($AC46,'(種目・作業用)'!$A$2:$D$22,2,FALSE)))</f>
        <v/>
      </c>
      <c r="AE46" s="42" t="str">
        <f>IF($AC46="","",IF(個人種目入力!$AN46=2,VLOOKUP($AC46,'(種目・作業用)'!$A$22:$D$43,3,FALSE),VLOOKUP($AC46,'(種目・作業用)'!$A$2:$D$22,3,FALSE)))</f>
        <v/>
      </c>
      <c r="AF46" s="42" t="str">
        <f>IF($AC46="","",IF(個人種目入力!$AN46=2,VLOOKUP($AC46,'(種目・作業用)'!$A$22:$D$43,4,FALSE),VLOOKUP($AC46,'(種目・作業用)'!$A$2:$D$22,4,FALSE)))</f>
        <v/>
      </c>
      <c r="AG46" s="43" t="str">
        <f t="shared" si="25"/>
        <v/>
      </c>
      <c r="AH46" s="3" t="str">
        <f t="shared" si="17"/>
        <v xml:space="preserve"> </v>
      </c>
      <c r="AI46" s="3" t="str">
        <f t="shared" si="26"/>
        <v/>
      </c>
      <c r="AJ46" s="3" t="str">
        <f t="shared" si="27"/>
        <v/>
      </c>
      <c r="AK46" s="3" t="str">
        <f t="shared" si="28"/>
        <v/>
      </c>
      <c r="AL46" s="44" t="str">
        <f t="shared" si="29"/>
        <v/>
      </c>
      <c r="AM46" s="3" t="str">
        <f t="shared" si="18"/>
        <v/>
      </c>
      <c r="AN46" s="3" t="str">
        <f t="shared" si="30"/>
        <v/>
      </c>
      <c r="AO46" s="3" t="str">
        <f t="shared" si="14"/>
        <v/>
      </c>
      <c r="AP46" s="3" t="str">
        <f t="shared" si="19"/>
        <v/>
      </c>
      <c r="AQ46" s="3" t="s">
        <v>161</v>
      </c>
      <c r="AR46" s="1"/>
      <c r="AS46" s="1" t="str">
        <f t="shared" si="31"/>
        <v>　</v>
      </c>
    </row>
    <row r="47" spans="1:45" ht="22.5" customHeight="1">
      <c r="A47" s="94">
        <v>41</v>
      </c>
      <c r="B47" s="86"/>
      <c r="C47" s="86"/>
      <c r="D47" s="86"/>
      <c r="E47" s="86"/>
      <c r="F47" s="86"/>
      <c r="G47" s="54"/>
      <c r="H47" s="87"/>
      <c r="I47" s="88"/>
      <c r="J47" s="88"/>
      <c r="K47" s="88"/>
      <c r="L47" s="89"/>
      <c r="M47" s="88"/>
      <c r="N47" s="88"/>
      <c r="O47" s="90" t="str">
        <f t="shared" si="20"/>
        <v/>
      </c>
      <c r="P47" s="88"/>
      <c r="Q47" s="87"/>
      <c r="R47" s="88"/>
      <c r="S47" s="88"/>
      <c r="T47" s="91" t="str">
        <f t="shared" si="21"/>
        <v/>
      </c>
      <c r="U47" s="88"/>
      <c r="V47" s="91" t="str">
        <f t="shared" si="22"/>
        <v/>
      </c>
      <c r="W47" s="68"/>
      <c r="X47" s="92"/>
      <c r="AB47" s="3" t="str">
        <f t="shared" si="23"/>
        <v/>
      </c>
      <c r="AC47" s="41" t="str">
        <f t="shared" si="24"/>
        <v/>
      </c>
      <c r="AD47" s="42" t="str">
        <f>IF($AC47="","",IF(個人種目入力!$AN47=2,VLOOKUP($AC47,'(種目・作業用)'!$A$22:$D$43,2,FALSE),VLOOKUP($AC47,'(種目・作業用)'!$A$2:$D$22,2,FALSE)))</f>
        <v/>
      </c>
      <c r="AE47" s="42" t="str">
        <f>IF($AC47="","",IF(個人種目入力!$AN47=2,VLOOKUP($AC47,'(種目・作業用)'!$A$22:$D$43,3,FALSE),VLOOKUP($AC47,'(種目・作業用)'!$A$2:$D$22,3,FALSE)))</f>
        <v/>
      </c>
      <c r="AF47" s="42" t="str">
        <f>IF($AC47="","",IF(個人種目入力!$AN47=2,VLOOKUP($AC47,'(種目・作業用)'!$A$22:$D$43,4,FALSE),VLOOKUP($AC47,'(種目・作業用)'!$A$2:$D$22,4,FALSE)))</f>
        <v/>
      </c>
      <c r="AG47" s="43" t="str">
        <f t="shared" si="25"/>
        <v/>
      </c>
      <c r="AH47" s="3" t="str">
        <f t="shared" si="17"/>
        <v xml:space="preserve"> </v>
      </c>
      <c r="AI47" s="3" t="str">
        <f t="shared" si="26"/>
        <v/>
      </c>
      <c r="AJ47" s="3" t="str">
        <f t="shared" si="27"/>
        <v/>
      </c>
      <c r="AK47" s="3" t="str">
        <f t="shared" si="28"/>
        <v/>
      </c>
      <c r="AL47" s="44" t="str">
        <f t="shared" si="29"/>
        <v/>
      </c>
      <c r="AM47" s="3" t="str">
        <f t="shared" si="18"/>
        <v/>
      </c>
      <c r="AN47" s="3" t="str">
        <f t="shared" si="30"/>
        <v/>
      </c>
      <c r="AO47" s="3" t="str">
        <f t="shared" si="14"/>
        <v/>
      </c>
      <c r="AP47" s="3" t="str">
        <f t="shared" si="19"/>
        <v/>
      </c>
      <c r="AQ47" s="3" t="s">
        <v>161</v>
      </c>
      <c r="AR47" s="1"/>
      <c r="AS47" s="1" t="str">
        <f t="shared" si="31"/>
        <v>　</v>
      </c>
    </row>
    <row r="48" spans="1:45" ht="22.5" customHeight="1">
      <c r="A48" s="94">
        <v>42</v>
      </c>
      <c r="B48" s="86"/>
      <c r="C48" s="86"/>
      <c r="D48" s="86"/>
      <c r="E48" s="86"/>
      <c r="F48" s="86"/>
      <c r="G48" s="54"/>
      <c r="H48" s="87"/>
      <c r="I48" s="88"/>
      <c r="J48" s="88"/>
      <c r="K48" s="88"/>
      <c r="L48" s="89"/>
      <c r="M48" s="88"/>
      <c r="N48" s="88"/>
      <c r="O48" s="90" t="str">
        <f t="shared" si="20"/>
        <v/>
      </c>
      <c r="P48" s="88"/>
      <c r="Q48" s="87"/>
      <c r="R48" s="88"/>
      <c r="S48" s="88"/>
      <c r="T48" s="91" t="str">
        <f t="shared" si="21"/>
        <v/>
      </c>
      <c r="U48" s="88"/>
      <c r="V48" s="91" t="str">
        <f t="shared" si="22"/>
        <v/>
      </c>
      <c r="W48" s="68"/>
      <c r="X48" s="92"/>
      <c r="AB48" s="3" t="str">
        <f t="shared" si="23"/>
        <v/>
      </c>
      <c r="AC48" s="41" t="str">
        <f t="shared" si="24"/>
        <v/>
      </c>
      <c r="AD48" s="42" t="str">
        <f>IF($AC48="","",IF(個人種目入力!$AN48=2,VLOOKUP($AC48,'(種目・作業用)'!$A$22:$D$43,2,FALSE),VLOOKUP($AC48,'(種目・作業用)'!$A$2:$D$22,2,FALSE)))</f>
        <v/>
      </c>
      <c r="AE48" s="42" t="str">
        <f>IF($AC48="","",IF(個人種目入力!$AN48=2,VLOOKUP($AC48,'(種目・作業用)'!$A$22:$D$43,3,FALSE),VLOOKUP($AC48,'(種目・作業用)'!$A$2:$D$22,3,FALSE)))</f>
        <v/>
      </c>
      <c r="AF48" s="42" t="str">
        <f>IF($AC48="","",IF(個人種目入力!$AN48=2,VLOOKUP($AC48,'(種目・作業用)'!$A$22:$D$43,4,FALSE),VLOOKUP($AC48,'(種目・作業用)'!$A$2:$D$22,4,FALSE)))</f>
        <v/>
      </c>
      <c r="AG48" s="43" t="str">
        <f t="shared" si="25"/>
        <v/>
      </c>
      <c r="AH48" s="3" t="str">
        <f t="shared" si="17"/>
        <v xml:space="preserve"> </v>
      </c>
      <c r="AI48" s="3" t="str">
        <f t="shared" si="26"/>
        <v/>
      </c>
      <c r="AJ48" s="3" t="str">
        <f t="shared" si="27"/>
        <v/>
      </c>
      <c r="AK48" s="3" t="str">
        <f t="shared" si="28"/>
        <v/>
      </c>
      <c r="AL48" s="44" t="str">
        <f t="shared" si="29"/>
        <v/>
      </c>
      <c r="AM48" s="3" t="str">
        <f t="shared" si="18"/>
        <v/>
      </c>
      <c r="AN48" s="3" t="str">
        <f t="shared" si="30"/>
        <v/>
      </c>
      <c r="AO48" s="3" t="str">
        <f t="shared" si="14"/>
        <v/>
      </c>
      <c r="AP48" s="3" t="str">
        <f t="shared" si="19"/>
        <v/>
      </c>
      <c r="AQ48" s="3" t="s">
        <v>161</v>
      </c>
      <c r="AR48" s="1"/>
      <c r="AS48" s="1" t="str">
        <f t="shared" si="31"/>
        <v>　</v>
      </c>
    </row>
    <row r="49" spans="1:45" ht="22.5" customHeight="1">
      <c r="A49" s="94">
        <v>43</v>
      </c>
      <c r="B49" s="86"/>
      <c r="C49" s="86"/>
      <c r="D49" s="86"/>
      <c r="E49" s="86"/>
      <c r="F49" s="86"/>
      <c r="G49" s="54"/>
      <c r="H49" s="87"/>
      <c r="I49" s="88"/>
      <c r="J49" s="88"/>
      <c r="K49" s="88"/>
      <c r="L49" s="89"/>
      <c r="M49" s="88"/>
      <c r="N49" s="88"/>
      <c r="O49" s="90" t="str">
        <f t="shared" si="20"/>
        <v/>
      </c>
      <c r="P49" s="88"/>
      <c r="Q49" s="87"/>
      <c r="R49" s="88"/>
      <c r="S49" s="88"/>
      <c r="T49" s="91" t="str">
        <f t="shared" si="21"/>
        <v/>
      </c>
      <c r="U49" s="88"/>
      <c r="V49" s="91" t="str">
        <f t="shared" si="22"/>
        <v/>
      </c>
      <c r="W49" s="68"/>
      <c r="X49" s="92"/>
      <c r="AB49" s="3" t="str">
        <f t="shared" si="23"/>
        <v/>
      </c>
      <c r="AC49" s="41" t="str">
        <f t="shared" si="24"/>
        <v/>
      </c>
      <c r="AD49" s="42" t="str">
        <f>IF($AC49="","",IF(個人種目入力!$AN49=2,VLOOKUP($AC49,'(種目・作業用)'!$A$22:$D$43,2,FALSE),VLOOKUP($AC49,'(種目・作業用)'!$A$2:$D$22,2,FALSE)))</f>
        <v/>
      </c>
      <c r="AE49" s="42" t="str">
        <f>IF($AC49="","",IF(個人種目入力!$AN49=2,VLOOKUP($AC49,'(種目・作業用)'!$A$22:$D$43,3,FALSE),VLOOKUP($AC49,'(種目・作業用)'!$A$2:$D$22,3,FALSE)))</f>
        <v/>
      </c>
      <c r="AF49" s="42" t="str">
        <f>IF($AC49="","",IF(個人種目入力!$AN49=2,VLOOKUP($AC49,'(種目・作業用)'!$A$22:$D$43,4,FALSE),VLOOKUP($AC49,'(種目・作業用)'!$A$2:$D$22,4,FALSE)))</f>
        <v/>
      </c>
      <c r="AG49" s="43" t="str">
        <f t="shared" si="25"/>
        <v/>
      </c>
      <c r="AH49" s="3" t="str">
        <f t="shared" si="17"/>
        <v xml:space="preserve"> </v>
      </c>
      <c r="AI49" s="3" t="str">
        <f t="shared" si="26"/>
        <v/>
      </c>
      <c r="AJ49" s="3" t="str">
        <f t="shared" si="27"/>
        <v/>
      </c>
      <c r="AK49" s="3" t="str">
        <f t="shared" si="28"/>
        <v/>
      </c>
      <c r="AL49" s="44" t="str">
        <f t="shared" si="29"/>
        <v/>
      </c>
      <c r="AM49" s="3" t="str">
        <f t="shared" si="18"/>
        <v/>
      </c>
      <c r="AN49" s="3" t="str">
        <f t="shared" si="30"/>
        <v/>
      </c>
      <c r="AO49" s="3" t="str">
        <f t="shared" si="14"/>
        <v/>
      </c>
      <c r="AP49" s="3" t="str">
        <f t="shared" si="19"/>
        <v/>
      </c>
      <c r="AQ49" s="3" t="s">
        <v>161</v>
      </c>
      <c r="AR49" s="1"/>
      <c r="AS49" s="1" t="str">
        <f t="shared" si="31"/>
        <v>　</v>
      </c>
    </row>
    <row r="50" spans="1:45" ht="22.5" customHeight="1">
      <c r="A50" s="94">
        <v>44</v>
      </c>
      <c r="B50" s="86"/>
      <c r="C50" s="86"/>
      <c r="D50" s="86"/>
      <c r="E50" s="86"/>
      <c r="F50" s="86"/>
      <c r="G50" s="54"/>
      <c r="H50" s="87"/>
      <c r="I50" s="88"/>
      <c r="J50" s="88"/>
      <c r="K50" s="88"/>
      <c r="L50" s="89"/>
      <c r="M50" s="88"/>
      <c r="N50" s="88"/>
      <c r="O50" s="90" t="str">
        <f t="shared" si="20"/>
        <v/>
      </c>
      <c r="P50" s="88"/>
      <c r="Q50" s="87"/>
      <c r="R50" s="88"/>
      <c r="S50" s="88"/>
      <c r="T50" s="91" t="str">
        <f t="shared" si="21"/>
        <v/>
      </c>
      <c r="U50" s="88"/>
      <c r="V50" s="91" t="str">
        <f t="shared" si="22"/>
        <v/>
      </c>
      <c r="W50" s="68"/>
      <c r="X50" s="92"/>
      <c r="AB50" s="3" t="str">
        <f t="shared" si="23"/>
        <v/>
      </c>
      <c r="AC50" s="41" t="str">
        <f t="shared" si="24"/>
        <v/>
      </c>
      <c r="AD50" s="42" t="str">
        <f>IF($AC50="","",IF(個人種目入力!$AN50=2,VLOOKUP($AC50,'(種目・作業用)'!$A$22:$D$43,2,FALSE),VLOOKUP($AC50,'(種目・作業用)'!$A$2:$D$22,2,FALSE)))</f>
        <v/>
      </c>
      <c r="AE50" s="42" t="str">
        <f>IF($AC50="","",IF(個人種目入力!$AN50=2,VLOOKUP($AC50,'(種目・作業用)'!$A$22:$D$43,3,FALSE),VLOOKUP($AC50,'(種目・作業用)'!$A$2:$D$22,3,FALSE)))</f>
        <v/>
      </c>
      <c r="AF50" s="42" t="str">
        <f>IF($AC50="","",IF(個人種目入力!$AN50=2,VLOOKUP($AC50,'(種目・作業用)'!$A$22:$D$43,4,FALSE),VLOOKUP($AC50,'(種目・作業用)'!$A$2:$D$22,4,FALSE)))</f>
        <v/>
      </c>
      <c r="AG50" s="43" t="str">
        <f t="shared" si="25"/>
        <v/>
      </c>
      <c r="AH50" s="3" t="str">
        <f t="shared" si="17"/>
        <v xml:space="preserve"> </v>
      </c>
      <c r="AI50" s="3" t="str">
        <f t="shared" si="26"/>
        <v/>
      </c>
      <c r="AJ50" s="3" t="str">
        <f t="shared" si="27"/>
        <v/>
      </c>
      <c r="AK50" s="3" t="str">
        <f t="shared" si="28"/>
        <v/>
      </c>
      <c r="AL50" s="44" t="str">
        <f t="shared" si="29"/>
        <v/>
      </c>
      <c r="AM50" s="3" t="str">
        <f t="shared" si="18"/>
        <v/>
      </c>
      <c r="AN50" s="3" t="str">
        <f t="shared" si="30"/>
        <v/>
      </c>
      <c r="AO50" s="3" t="str">
        <f t="shared" si="14"/>
        <v/>
      </c>
      <c r="AP50" s="3" t="str">
        <f t="shared" si="19"/>
        <v/>
      </c>
      <c r="AQ50" s="3" t="s">
        <v>161</v>
      </c>
      <c r="AR50" s="1"/>
      <c r="AS50" s="1" t="str">
        <f t="shared" si="31"/>
        <v>　</v>
      </c>
    </row>
    <row r="51" spans="1:45" ht="22.5" customHeight="1">
      <c r="A51" s="94">
        <v>45</v>
      </c>
      <c r="B51" s="86"/>
      <c r="C51" s="86"/>
      <c r="D51" s="86"/>
      <c r="E51" s="86"/>
      <c r="F51" s="86"/>
      <c r="G51" s="54"/>
      <c r="H51" s="87"/>
      <c r="I51" s="88"/>
      <c r="J51" s="88"/>
      <c r="K51" s="88"/>
      <c r="L51" s="89"/>
      <c r="M51" s="88"/>
      <c r="N51" s="88"/>
      <c r="O51" s="90" t="str">
        <f t="shared" si="20"/>
        <v/>
      </c>
      <c r="P51" s="88"/>
      <c r="Q51" s="87"/>
      <c r="R51" s="88"/>
      <c r="S51" s="88"/>
      <c r="T51" s="91" t="str">
        <f t="shared" si="21"/>
        <v/>
      </c>
      <c r="U51" s="88"/>
      <c r="V51" s="91" t="str">
        <f t="shared" si="22"/>
        <v/>
      </c>
      <c r="W51" s="68"/>
      <c r="X51" s="92"/>
      <c r="AB51" s="3" t="str">
        <f t="shared" si="23"/>
        <v/>
      </c>
      <c r="AC51" s="41" t="str">
        <f t="shared" si="24"/>
        <v/>
      </c>
      <c r="AD51" s="42" t="str">
        <f>IF($AC51="","",IF(個人種目入力!$AN51=2,VLOOKUP($AC51,'(種目・作業用)'!$A$22:$D$43,2,FALSE),VLOOKUP($AC51,'(種目・作業用)'!$A$2:$D$22,2,FALSE)))</f>
        <v/>
      </c>
      <c r="AE51" s="42" t="str">
        <f>IF($AC51="","",IF(個人種目入力!$AN51=2,VLOOKUP($AC51,'(種目・作業用)'!$A$22:$D$43,3,FALSE),VLOOKUP($AC51,'(種目・作業用)'!$A$2:$D$22,3,FALSE)))</f>
        <v/>
      </c>
      <c r="AF51" s="42" t="str">
        <f>IF($AC51="","",IF(個人種目入力!$AN51=2,VLOOKUP($AC51,'(種目・作業用)'!$A$22:$D$43,4,FALSE),VLOOKUP($AC51,'(種目・作業用)'!$A$2:$D$22,4,FALSE)))</f>
        <v/>
      </c>
      <c r="AG51" s="43" t="str">
        <f t="shared" si="25"/>
        <v/>
      </c>
      <c r="AH51" s="3" t="str">
        <f t="shared" si="17"/>
        <v xml:space="preserve"> </v>
      </c>
      <c r="AI51" s="3" t="str">
        <f t="shared" si="26"/>
        <v/>
      </c>
      <c r="AJ51" s="3" t="str">
        <f t="shared" si="27"/>
        <v/>
      </c>
      <c r="AK51" s="3" t="str">
        <f t="shared" si="28"/>
        <v/>
      </c>
      <c r="AL51" s="44" t="str">
        <f t="shared" si="29"/>
        <v/>
      </c>
      <c r="AM51" s="3" t="str">
        <f t="shared" si="18"/>
        <v/>
      </c>
      <c r="AN51" s="3" t="str">
        <f t="shared" si="30"/>
        <v/>
      </c>
      <c r="AO51" s="3" t="str">
        <f t="shared" si="14"/>
        <v/>
      </c>
      <c r="AP51" s="3" t="str">
        <f t="shared" si="19"/>
        <v/>
      </c>
      <c r="AQ51" s="3" t="s">
        <v>161</v>
      </c>
      <c r="AR51" s="1"/>
      <c r="AS51" s="1" t="str">
        <f t="shared" si="31"/>
        <v>　</v>
      </c>
    </row>
    <row r="52" spans="1:45" ht="22.5" customHeight="1">
      <c r="A52" s="94">
        <v>46</v>
      </c>
      <c r="B52" s="86"/>
      <c r="C52" s="86"/>
      <c r="D52" s="86"/>
      <c r="E52" s="86"/>
      <c r="F52" s="86"/>
      <c r="G52" s="54"/>
      <c r="H52" s="87"/>
      <c r="I52" s="88"/>
      <c r="J52" s="88"/>
      <c r="K52" s="88"/>
      <c r="L52" s="89"/>
      <c r="M52" s="88"/>
      <c r="N52" s="88"/>
      <c r="O52" s="90" t="str">
        <f t="shared" si="20"/>
        <v/>
      </c>
      <c r="P52" s="88"/>
      <c r="Q52" s="87"/>
      <c r="R52" s="88"/>
      <c r="S52" s="88"/>
      <c r="T52" s="91" t="str">
        <f t="shared" si="21"/>
        <v/>
      </c>
      <c r="U52" s="88"/>
      <c r="V52" s="91" t="str">
        <f t="shared" si="22"/>
        <v/>
      </c>
      <c r="W52" s="68"/>
      <c r="X52" s="92"/>
      <c r="AB52" s="3" t="str">
        <f t="shared" si="23"/>
        <v/>
      </c>
      <c r="AC52" s="41" t="str">
        <f t="shared" si="24"/>
        <v/>
      </c>
      <c r="AD52" s="42" t="str">
        <f>IF($AC52="","",IF(個人種目入力!$AN52=2,VLOOKUP($AC52,'(種目・作業用)'!$A$22:$D$43,2,FALSE),VLOOKUP($AC52,'(種目・作業用)'!$A$2:$D$22,2,FALSE)))</f>
        <v/>
      </c>
      <c r="AE52" s="42" t="str">
        <f>IF($AC52="","",IF(個人種目入力!$AN52=2,VLOOKUP($AC52,'(種目・作業用)'!$A$22:$D$43,3,FALSE),VLOOKUP($AC52,'(種目・作業用)'!$A$2:$D$22,3,FALSE)))</f>
        <v/>
      </c>
      <c r="AF52" s="42" t="str">
        <f>IF($AC52="","",IF(個人種目入力!$AN52=2,VLOOKUP($AC52,'(種目・作業用)'!$A$22:$D$43,4,FALSE),VLOOKUP($AC52,'(種目・作業用)'!$A$2:$D$22,4,FALSE)))</f>
        <v/>
      </c>
      <c r="AG52" s="43" t="str">
        <f t="shared" si="25"/>
        <v/>
      </c>
      <c r="AH52" s="3" t="str">
        <f t="shared" si="17"/>
        <v xml:space="preserve"> </v>
      </c>
      <c r="AI52" s="3" t="str">
        <f t="shared" si="26"/>
        <v/>
      </c>
      <c r="AJ52" s="3" t="str">
        <f t="shared" si="27"/>
        <v/>
      </c>
      <c r="AK52" s="3" t="str">
        <f t="shared" si="28"/>
        <v/>
      </c>
      <c r="AL52" s="44" t="str">
        <f t="shared" si="29"/>
        <v/>
      </c>
      <c r="AM52" s="3" t="str">
        <f t="shared" si="18"/>
        <v/>
      </c>
      <c r="AN52" s="3" t="str">
        <f t="shared" si="30"/>
        <v/>
      </c>
      <c r="AO52" s="3" t="str">
        <f t="shared" si="14"/>
        <v/>
      </c>
      <c r="AP52" s="3" t="str">
        <f t="shared" si="19"/>
        <v/>
      </c>
      <c r="AQ52" s="3" t="s">
        <v>161</v>
      </c>
      <c r="AR52" s="1"/>
      <c r="AS52" s="1" t="str">
        <f t="shared" si="31"/>
        <v>　</v>
      </c>
    </row>
    <row r="53" spans="1:45" ht="22.5" customHeight="1">
      <c r="A53" s="94">
        <v>47</v>
      </c>
      <c r="B53" s="86"/>
      <c r="C53" s="86"/>
      <c r="D53" s="86"/>
      <c r="E53" s="86"/>
      <c r="F53" s="86"/>
      <c r="G53" s="54"/>
      <c r="H53" s="87"/>
      <c r="I53" s="88"/>
      <c r="J53" s="88"/>
      <c r="K53" s="88"/>
      <c r="L53" s="89"/>
      <c r="M53" s="88"/>
      <c r="N53" s="88"/>
      <c r="O53" s="90" t="str">
        <f t="shared" si="20"/>
        <v/>
      </c>
      <c r="P53" s="88"/>
      <c r="Q53" s="87"/>
      <c r="R53" s="88"/>
      <c r="S53" s="88"/>
      <c r="T53" s="91" t="str">
        <f t="shared" si="21"/>
        <v/>
      </c>
      <c r="U53" s="88"/>
      <c r="V53" s="91" t="str">
        <f t="shared" si="22"/>
        <v/>
      </c>
      <c r="W53" s="68"/>
      <c r="X53" s="92"/>
      <c r="AB53" s="3" t="str">
        <f t="shared" si="23"/>
        <v/>
      </c>
      <c r="AC53" s="41" t="str">
        <f t="shared" si="24"/>
        <v/>
      </c>
      <c r="AD53" s="42" t="str">
        <f>IF($AC53="","",IF(個人種目入力!$AN53=2,VLOOKUP($AC53,'(種目・作業用)'!$A$22:$D$43,2,FALSE),VLOOKUP($AC53,'(種目・作業用)'!$A$2:$D$22,2,FALSE)))</f>
        <v/>
      </c>
      <c r="AE53" s="42" t="str">
        <f>IF($AC53="","",IF(個人種目入力!$AN53=2,VLOOKUP($AC53,'(種目・作業用)'!$A$22:$D$43,3,FALSE),VLOOKUP($AC53,'(種目・作業用)'!$A$2:$D$22,3,FALSE)))</f>
        <v/>
      </c>
      <c r="AF53" s="42" t="str">
        <f>IF($AC53="","",IF(個人種目入力!$AN53=2,VLOOKUP($AC53,'(種目・作業用)'!$A$22:$D$43,4,FALSE),VLOOKUP($AC53,'(種目・作業用)'!$A$2:$D$22,4,FALSE)))</f>
        <v/>
      </c>
      <c r="AG53" s="43" t="str">
        <f t="shared" si="25"/>
        <v/>
      </c>
      <c r="AH53" s="3" t="str">
        <f t="shared" si="17"/>
        <v xml:space="preserve"> </v>
      </c>
      <c r="AI53" s="3" t="str">
        <f t="shared" si="26"/>
        <v/>
      </c>
      <c r="AJ53" s="3" t="str">
        <f t="shared" si="27"/>
        <v/>
      </c>
      <c r="AK53" s="3" t="str">
        <f t="shared" si="28"/>
        <v/>
      </c>
      <c r="AL53" s="44" t="str">
        <f t="shared" si="29"/>
        <v/>
      </c>
      <c r="AM53" s="3" t="str">
        <f t="shared" si="18"/>
        <v/>
      </c>
      <c r="AN53" s="3" t="str">
        <f t="shared" si="30"/>
        <v/>
      </c>
      <c r="AO53" s="3" t="str">
        <f t="shared" si="14"/>
        <v/>
      </c>
      <c r="AP53" s="3" t="str">
        <f t="shared" si="19"/>
        <v/>
      </c>
      <c r="AQ53" s="3" t="s">
        <v>161</v>
      </c>
      <c r="AR53" s="1"/>
      <c r="AS53" s="1" t="str">
        <f t="shared" si="31"/>
        <v>　</v>
      </c>
    </row>
    <row r="54" spans="1:45" ht="22.5" customHeight="1">
      <c r="A54" s="94">
        <v>48</v>
      </c>
      <c r="B54" s="86"/>
      <c r="C54" s="86"/>
      <c r="D54" s="86"/>
      <c r="E54" s="86"/>
      <c r="F54" s="86"/>
      <c r="G54" s="54"/>
      <c r="H54" s="87"/>
      <c r="I54" s="88"/>
      <c r="J54" s="88"/>
      <c r="K54" s="88"/>
      <c r="L54" s="89"/>
      <c r="M54" s="88"/>
      <c r="N54" s="88"/>
      <c r="O54" s="90" t="str">
        <f t="shared" si="20"/>
        <v/>
      </c>
      <c r="P54" s="88"/>
      <c r="Q54" s="87"/>
      <c r="R54" s="88"/>
      <c r="S54" s="88"/>
      <c r="T54" s="91" t="str">
        <f t="shared" si="21"/>
        <v/>
      </c>
      <c r="U54" s="88"/>
      <c r="V54" s="91" t="str">
        <f t="shared" si="22"/>
        <v/>
      </c>
      <c r="W54" s="68"/>
      <c r="X54" s="92"/>
      <c r="AB54" s="3" t="str">
        <f t="shared" si="23"/>
        <v/>
      </c>
      <c r="AC54" s="41" t="str">
        <f t="shared" si="24"/>
        <v/>
      </c>
      <c r="AD54" s="42" t="str">
        <f>IF($AC54="","",IF(個人種目入力!$AN54=2,VLOOKUP($AC54,'(種目・作業用)'!$A$22:$D$43,2,FALSE),VLOOKUP($AC54,'(種目・作業用)'!$A$2:$D$22,2,FALSE)))</f>
        <v/>
      </c>
      <c r="AE54" s="42" t="str">
        <f>IF($AC54="","",IF(個人種目入力!$AN54=2,VLOOKUP($AC54,'(種目・作業用)'!$A$22:$D$43,3,FALSE),VLOOKUP($AC54,'(種目・作業用)'!$A$2:$D$22,3,FALSE)))</f>
        <v/>
      </c>
      <c r="AF54" s="42" t="str">
        <f>IF($AC54="","",IF(個人種目入力!$AN54=2,VLOOKUP($AC54,'(種目・作業用)'!$A$22:$D$43,4,FALSE),VLOOKUP($AC54,'(種目・作業用)'!$A$2:$D$22,4,FALSE)))</f>
        <v/>
      </c>
      <c r="AG54" s="43" t="str">
        <f t="shared" si="25"/>
        <v/>
      </c>
      <c r="AH54" s="3" t="str">
        <f t="shared" si="17"/>
        <v xml:space="preserve"> </v>
      </c>
      <c r="AI54" s="3" t="str">
        <f t="shared" si="26"/>
        <v/>
      </c>
      <c r="AJ54" s="3" t="str">
        <f t="shared" si="27"/>
        <v/>
      </c>
      <c r="AK54" s="3" t="str">
        <f t="shared" si="28"/>
        <v/>
      </c>
      <c r="AL54" s="44" t="str">
        <f t="shared" si="29"/>
        <v/>
      </c>
      <c r="AM54" s="3" t="str">
        <f t="shared" si="18"/>
        <v/>
      </c>
      <c r="AN54" s="3" t="str">
        <f t="shared" si="30"/>
        <v/>
      </c>
      <c r="AO54" s="3" t="str">
        <f t="shared" si="14"/>
        <v/>
      </c>
      <c r="AP54" s="3" t="str">
        <f t="shared" si="19"/>
        <v/>
      </c>
      <c r="AQ54" s="3" t="s">
        <v>161</v>
      </c>
      <c r="AR54" s="1"/>
      <c r="AS54" s="1" t="str">
        <f t="shared" si="31"/>
        <v>　</v>
      </c>
    </row>
    <row r="55" spans="1:45" ht="22.5" customHeight="1">
      <c r="A55" s="94">
        <v>49</v>
      </c>
      <c r="B55" s="86"/>
      <c r="C55" s="86"/>
      <c r="D55" s="86"/>
      <c r="E55" s="86"/>
      <c r="F55" s="86"/>
      <c r="G55" s="54"/>
      <c r="H55" s="87"/>
      <c r="I55" s="88"/>
      <c r="J55" s="88"/>
      <c r="K55" s="88"/>
      <c r="L55" s="89"/>
      <c r="M55" s="88"/>
      <c r="N55" s="88"/>
      <c r="O55" s="90" t="str">
        <f t="shared" si="20"/>
        <v/>
      </c>
      <c r="P55" s="88"/>
      <c r="Q55" s="87"/>
      <c r="R55" s="88"/>
      <c r="S55" s="88"/>
      <c r="T55" s="91" t="str">
        <f t="shared" si="21"/>
        <v/>
      </c>
      <c r="U55" s="88"/>
      <c r="V55" s="91" t="str">
        <f t="shared" si="22"/>
        <v/>
      </c>
      <c r="W55" s="68"/>
      <c r="X55" s="92"/>
      <c r="AB55" s="3" t="str">
        <f t="shared" si="23"/>
        <v/>
      </c>
      <c r="AC55" s="41" t="str">
        <f t="shared" si="24"/>
        <v/>
      </c>
      <c r="AD55" s="42" t="str">
        <f>IF($AC55="","",IF(個人種目入力!$AN55=2,VLOOKUP($AC55,'(種目・作業用)'!$A$22:$D$43,2,FALSE),VLOOKUP($AC55,'(種目・作業用)'!$A$2:$D$22,2,FALSE)))</f>
        <v/>
      </c>
      <c r="AE55" s="42" t="str">
        <f>IF($AC55="","",IF(個人種目入力!$AN55=2,VLOOKUP($AC55,'(種目・作業用)'!$A$22:$D$43,3,FALSE),VLOOKUP($AC55,'(種目・作業用)'!$A$2:$D$22,3,FALSE)))</f>
        <v/>
      </c>
      <c r="AF55" s="42" t="str">
        <f>IF($AC55="","",IF(個人種目入力!$AN55=2,VLOOKUP($AC55,'(種目・作業用)'!$A$22:$D$43,4,FALSE),VLOOKUP($AC55,'(種目・作業用)'!$A$2:$D$22,4,FALSE)))</f>
        <v/>
      </c>
      <c r="AG55" s="43" t="str">
        <f t="shared" si="25"/>
        <v/>
      </c>
      <c r="AH55" s="3" t="str">
        <f t="shared" si="17"/>
        <v xml:space="preserve"> </v>
      </c>
      <c r="AI55" s="3" t="str">
        <f t="shared" si="26"/>
        <v/>
      </c>
      <c r="AJ55" s="3" t="str">
        <f t="shared" si="27"/>
        <v/>
      </c>
      <c r="AK55" s="3" t="str">
        <f t="shared" si="28"/>
        <v/>
      </c>
      <c r="AL55" s="44" t="str">
        <f t="shared" si="29"/>
        <v/>
      </c>
      <c r="AM55" s="3" t="str">
        <f t="shared" si="18"/>
        <v/>
      </c>
      <c r="AN55" s="3" t="str">
        <f t="shared" si="30"/>
        <v/>
      </c>
      <c r="AO55" s="3" t="str">
        <f t="shared" si="14"/>
        <v/>
      </c>
      <c r="AP55" s="3" t="str">
        <f t="shared" si="19"/>
        <v/>
      </c>
      <c r="AQ55" s="3" t="s">
        <v>161</v>
      </c>
      <c r="AR55" s="1"/>
      <c r="AS55" s="1" t="str">
        <f t="shared" si="31"/>
        <v>　</v>
      </c>
    </row>
    <row r="56" spans="1:45" ht="22.5" customHeight="1">
      <c r="A56" s="94">
        <v>50</v>
      </c>
      <c r="B56" s="86"/>
      <c r="C56" s="86"/>
      <c r="D56" s="86"/>
      <c r="E56" s="86"/>
      <c r="F56" s="86"/>
      <c r="G56" s="54"/>
      <c r="H56" s="87"/>
      <c r="I56" s="88"/>
      <c r="J56" s="88"/>
      <c r="K56" s="88"/>
      <c r="L56" s="89"/>
      <c r="M56" s="88"/>
      <c r="N56" s="88"/>
      <c r="O56" s="90" t="str">
        <f t="shared" si="20"/>
        <v/>
      </c>
      <c r="P56" s="88"/>
      <c r="Q56" s="87"/>
      <c r="R56" s="88"/>
      <c r="S56" s="88"/>
      <c r="T56" s="91" t="str">
        <f t="shared" si="21"/>
        <v/>
      </c>
      <c r="U56" s="88"/>
      <c r="V56" s="91" t="str">
        <f t="shared" si="22"/>
        <v/>
      </c>
      <c r="W56" s="68"/>
      <c r="X56" s="92"/>
      <c r="AB56" s="3" t="str">
        <f t="shared" si="23"/>
        <v/>
      </c>
      <c r="AC56" s="41" t="str">
        <f t="shared" si="24"/>
        <v/>
      </c>
      <c r="AD56" s="42" t="str">
        <f>IF($AC56="","",IF(個人種目入力!$AN56=2,VLOOKUP($AC56,'(種目・作業用)'!$A$22:$D$43,2,FALSE),VLOOKUP($AC56,'(種目・作業用)'!$A$2:$D$22,2,FALSE)))</f>
        <v/>
      </c>
      <c r="AE56" s="42" t="str">
        <f>IF($AC56="","",IF(個人種目入力!$AN56=2,VLOOKUP($AC56,'(種目・作業用)'!$A$22:$D$43,3,FALSE),VLOOKUP($AC56,'(種目・作業用)'!$A$2:$D$22,3,FALSE)))</f>
        <v/>
      </c>
      <c r="AF56" s="42" t="str">
        <f>IF($AC56="","",IF(個人種目入力!$AN56=2,VLOOKUP($AC56,'(種目・作業用)'!$A$22:$D$43,4,FALSE),VLOOKUP($AC56,'(種目・作業用)'!$A$2:$D$22,4,FALSE)))</f>
        <v/>
      </c>
      <c r="AG56" s="43" t="str">
        <f t="shared" si="25"/>
        <v/>
      </c>
      <c r="AH56" s="3" t="str">
        <f t="shared" si="17"/>
        <v xml:space="preserve"> </v>
      </c>
      <c r="AI56" s="3" t="str">
        <f t="shared" si="26"/>
        <v/>
      </c>
      <c r="AJ56" s="3" t="str">
        <f t="shared" si="27"/>
        <v/>
      </c>
      <c r="AK56" s="3" t="str">
        <f t="shared" si="28"/>
        <v/>
      </c>
      <c r="AL56" s="44" t="str">
        <f t="shared" si="29"/>
        <v/>
      </c>
      <c r="AM56" s="3" t="str">
        <f t="shared" si="18"/>
        <v/>
      </c>
      <c r="AN56" s="3" t="str">
        <f t="shared" si="30"/>
        <v/>
      </c>
      <c r="AO56" s="3" t="str">
        <f t="shared" si="14"/>
        <v/>
      </c>
      <c r="AP56" s="3" t="str">
        <f t="shared" si="19"/>
        <v/>
      </c>
      <c r="AQ56" s="3" t="s">
        <v>161</v>
      </c>
      <c r="AR56" s="1"/>
      <c r="AS56" s="1" t="str">
        <f t="shared" si="31"/>
        <v>　</v>
      </c>
    </row>
    <row r="57" spans="1:45" ht="22.5" customHeight="1">
      <c r="A57" s="94">
        <v>51</v>
      </c>
      <c r="B57" s="86"/>
      <c r="C57" s="86"/>
      <c r="D57" s="86"/>
      <c r="E57" s="86"/>
      <c r="F57" s="86"/>
      <c r="G57" s="54"/>
      <c r="H57" s="87"/>
      <c r="I57" s="88"/>
      <c r="J57" s="88"/>
      <c r="K57" s="88"/>
      <c r="L57" s="89"/>
      <c r="M57" s="88"/>
      <c r="N57" s="88"/>
      <c r="O57" s="90" t="str">
        <f t="shared" si="20"/>
        <v/>
      </c>
      <c r="P57" s="88"/>
      <c r="Q57" s="87"/>
      <c r="R57" s="88"/>
      <c r="S57" s="88"/>
      <c r="T57" s="91" t="str">
        <f t="shared" si="21"/>
        <v/>
      </c>
      <c r="U57" s="88"/>
      <c r="V57" s="91" t="str">
        <f t="shared" si="22"/>
        <v/>
      </c>
      <c r="W57" s="68"/>
      <c r="X57" s="93"/>
      <c r="AB57" s="3" t="str">
        <f t="shared" si="23"/>
        <v/>
      </c>
      <c r="AC57" s="41" t="str">
        <f t="shared" si="24"/>
        <v/>
      </c>
      <c r="AD57" s="42" t="str">
        <f>IF($AC57="","",IF(個人種目入力!$AN57=2,VLOOKUP($AC57,'(種目・作業用)'!$A$22:$D$43,2,FALSE),VLOOKUP($AC57,'(種目・作業用)'!$A$2:$D$22,2,FALSE)))</f>
        <v/>
      </c>
      <c r="AE57" s="42" t="str">
        <f>IF($AC57="","",IF(個人種目入力!$AN57=2,VLOOKUP($AC57,'(種目・作業用)'!$A$22:$D$43,3,FALSE),VLOOKUP($AC57,'(種目・作業用)'!$A$2:$D$22,3,FALSE)))</f>
        <v/>
      </c>
      <c r="AF57" s="42" t="str">
        <f>IF($AC57="","",IF(個人種目入力!$AN57=2,VLOOKUP($AC57,'(種目・作業用)'!$A$22:$D$43,4,FALSE),VLOOKUP($AC57,'(種目・作業用)'!$A$2:$D$22,4,FALSE)))</f>
        <v/>
      </c>
      <c r="AG57" s="43" t="str">
        <f t="shared" si="25"/>
        <v/>
      </c>
      <c r="AH57" s="3" t="str">
        <f t="shared" ref="AH57:AH81" si="32">IF(AG57="000",AF57,CONCATENATE(AF57," ",AG57))</f>
        <v xml:space="preserve"> </v>
      </c>
      <c r="AI57" s="3" t="str">
        <f t="shared" si="26"/>
        <v/>
      </c>
      <c r="AJ57" s="3" t="str">
        <f t="shared" si="27"/>
        <v/>
      </c>
      <c r="AK57" s="3" t="str">
        <f t="shared" si="28"/>
        <v/>
      </c>
      <c r="AL57" s="44" t="str">
        <f t="shared" si="29"/>
        <v/>
      </c>
      <c r="AM57" s="3" t="str">
        <f t="shared" ref="AM57:AM81" si="33">IF(ISNUMBER(AI57),$AM$4,"")</f>
        <v/>
      </c>
      <c r="AN57" s="3" t="str">
        <f t="shared" si="30"/>
        <v/>
      </c>
      <c r="AO57" s="3" t="str">
        <f t="shared" si="14"/>
        <v/>
      </c>
      <c r="AP57" s="3" t="str">
        <f t="shared" ref="AP57:AP81" si="34">IF(ISNUMBER(AI57),$AK$4,"")</f>
        <v/>
      </c>
      <c r="AQ57" s="3" t="s">
        <v>161</v>
      </c>
      <c r="AR57" s="1"/>
      <c r="AS57" s="1" t="str">
        <f t="shared" si="31"/>
        <v>　</v>
      </c>
    </row>
    <row r="58" spans="1:45" ht="22.5" customHeight="1">
      <c r="A58" s="94">
        <v>52</v>
      </c>
      <c r="B58" s="86"/>
      <c r="C58" s="86"/>
      <c r="D58" s="86"/>
      <c r="E58" s="86"/>
      <c r="F58" s="86"/>
      <c r="G58" s="54"/>
      <c r="H58" s="87"/>
      <c r="I58" s="88"/>
      <c r="J58" s="88"/>
      <c r="K58" s="88"/>
      <c r="L58" s="89"/>
      <c r="M58" s="88"/>
      <c r="N58" s="88"/>
      <c r="O58" s="90" t="str">
        <f t="shared" si="20"/>
        <v/>
      </c>
      <c r="P58" s="88"/>
      <c r="Q58" s="87"/>
      <c r="R58" s="88"/>
      <c r="S58" s="88"/>
      <c r="T58" s="91" t="str">
        <f t="shared" si="21"/>
        <v/>
      </c>
      <c r="U58" s="88"/>
      <c r="V58" s="91" t="str">
        <f t="shared" si="22"/>
        <v/>
      </c>
      <c r="W58" s="68"/>
      <c r="X58" s="92"/>
      <c r="AB58" s="3" t="str">
        <f t="shared" si="23"/>
        <v/>
      </c>
      <c r="AC58" s="41" t="str">
        <f t="shared" si="24"/>
        <v/>
      </c>
      <c r="AD58" s="42" t="str">
        <f>IF($AC58="","",IF(個人種目入力!$AN58=2,VLOOKUP($AC58,'(種目・作業用)'!$A$22:$D$43,2,FALSE),VLOOKUP($AC58,'(種目・作業用)'!$A$2:$D$22,2,FALSE)))</f>
        <v/>
      </c>
      <c r="AE58" s="42" t="str">
        <f>IF($AC58="","",IF(個人種目入力!$AN58=2,VLOOKUP($AC58,'(種目・作業用)'!$A$22:$D$43,3,FALSE),VLOOKUP($AC58,'(種目・作業用)'!$A$2:$D$22,3,FALSE)))</f>
        <v/>
      </c>
      <c r="AF58" s="42" t="str">
        <f>IF($AC58="","",IF(個人種目入力!$AN58=2,VLOOKUP($AC58,'(種目・作業用)'!$A$22:$D$43,4,FALSE),VLOOKUP($AC58,'(種目・作業用)'!$A$2:$D$22,4,FALSE)))</f>
        <v/>
      </c>
      <c r="AG58" s="43" t="str">
        <f t="shared" si="25"/>
        <v/>
      </c>
      <c r="AH58" s="3" t="str">
        <f t="shared" si="32"/>
        <v xml:space="preserve"> </v>
      </c>
      <c r="AI58" s="3" t="str">
        <f t="shared" si="26"/>
        <v/>
      </c>
      <c r="AJ58" s="3" t="str">
        <f t="shared" si="27"/>
        <v/>
      </c>
      <c r="AK58" s="3" t="str">
        <f t="shared" si="28"/>
        <v/>
      </c>
      <c r="AL58" s="44" t="str">
        <f t="shared" si="29"/>
        <v/>
      </c>
      <c r="AM58" s="3" t="str">
        <f t="shared" si="33"/>
        <v/>
      </c>
      <c r="AN58" s="3" t="str">
        <f t="shared" si="30"/>
        <v/>
      </c>
      <c r="AO58" s="3" t="str">
        <f t="shared" si="14"/>
        <v/>
      </c>
      <c r="AP58" s="3" t="str">
        <f t="shared" si="34"/>
        <v/>
      </c>
      <c r="AQ58" s="3" t="s">
        <v>161</v>
      </c>
      <c r="AR58" s="1"/>
      <c r="AS58" s="1" t="str">
        <f t="shared" si="31"/>
        <v>　</v>
      </c>
    </row>
    <row r="59" spans="1:45" ht="22.5" customHeight="1">
      <c r="A59" s="94">
        <v>53</v>
      </c>
      <c r="B59" s="86"/>
      <c r="C59" s="86"/>
      <c r="D59" s="86"/>
      <c r="E59" s="86"/>
      <c r="F59" s="86"/>
      <c r="G59" s="54"/>
      <c r="H59" s="87"/>
      <c r="I59" s="88"/>
      <c r="J59" s="88"/>
      <c r="K59" s="88"/>
      <c r="L59" s="89"/>
      <c r="M59" s="88"/>
      <c r="N59" s="88"/>
      <c r="O59" s="90" t="str">
        <f t="shared" si="20"/>
        <v/>
      </c>
      <c r="P59" s="88"/>
      <c r="Q59" s="87"/>
      <c r="R59" s="88"/>
      <c r="S59" s="88"/>
      <c r="T59" s="91" t="str">
        <f t="shared" si="21"/>
        <v/>
      </c>
      <c r="U59" s="88"/>
      <c r="V59" s="91" t="str">
        <f t="shared" si="22"/>
        <v/>
      </c>
      <c r="W59" s="68"/>
      <c r="X59" s="92"/>
      <c r="AB59" s="3" t="str">
        <f t="shared" si="23"/>
        <v/>
      </c>
      <c r="AC59" s="41" t="str">
        <f t="shared" si="24"/>
        <v/>
      </c>
      <c r="AD59" s="42" t="str">
        <f>IF($AC59="","",IF(個人種目入力!$AN59=2,VLOOKUP($AC59,'(種目・作業用)'!$A$22:$D$43,2,FALSE),VLOOKUP($AC59,'(種目・作業用)'!$A$2:$D$22,2,FALSE)))</f>
        <v/>
      </c>
      <c r="AE59" s="42" t="str">
        <f>IF($AC59="","",IF(個人種目入力!$AN59=2,VLOOKUP($AC59,'(種目・作業用)'!$A$22:$D$43,3,FALSE),VLOOKUP($AC59,'(種目・作業用)'!$A$2:$D$22,3,FALSE)))</f>
        <v/>
      </c>
      <c r="AF59" s="42" t="str">
        <f>IF($AC59="","",IF(個人種目入力!$AN59=2,VLOOKUP($AC59,'(種目・作業用)'!$A$22:$D$43,4,FALSE),VLOOKUP($AC59,'(種目・作業用)'!$A$2:$D$22,4,FALSE)))</f>
        <v/>
      </c>
      <c r="AG59" s="43" t="str">
        <f t="shared" si="25"/>
        <v/>
      </c>
      <c r="AH59" s="3" t="str">
        <f t="shared" si="32"/>
        <v xml:space="preserve"> </v>
      </c>
      <c r="AI59" s="3" t="str">
        <f t="shared" si="26"/>
        <v/>
      </c>
      <c r="AJ59" s="3" t="str">
        <f t="shared" si="27"/>
        <v/>
      </c>
      <c r="AK59" s="3" t="str">
        <f t="shared" si="28"/>
        <v/>
      </c>
      <c r="AL59" s="44" t="str">
        <f t="shared" si="29"/>
        <v/>
      </c>
      <c r="AM59" s="3" t="str">
        <f t="shared" si="33"/>
        <v/>
      </c>
      <c r="AN59" s="3" t="str">
        <f t="shared" si="30"/>
        <v/>
      </c>
      <c r="AO59" s="3" t="str">
        <f t="shared" si="14"/>
        <v/>
      </c>
      <c r="AP59" s="3" t="str">
        <f t="shared" si="34"/>
        <v/>
      </c>
      <c r="AQ59" s="3" t="s">
        <v>161</v>
      </c>
      <c r="AR59" s="1"/>
      <c r="AS59" s="1" t="str">
        <f t="shared" si="31"/>
        <v>　</v>
      </c>
    </row>
    <row r="60" spans="1:45" ht="22.5" customHeight="1">
      <c r="A60" s="94">
        <v>54</v>
      </c>
      <c r="B60" s="86"/>
      <c r="C60" s="86"/>
      <c r="D60" s="86"/>
      <c r="E60" s="86"/>
      <c r="F60" s="86"/>
      <c r="G60" s="54"/>
      <c r="H60" s="87"/>
      <c r="I60" s="88"/>
      <c r="J60" s="88"/>
      <c r="K60" s="88"/>
      <c r="L60" s="89"/>
      <c r="M60" s="88"/>
      <c r="N60" s="88"/>
      <c r="O60" s="90" t="str">
        <f t="shared" si="20"/>
        <v/>
      </c>
      <c r="P60" s="88"/>
      <c r="Q60" s="87"/>
      <c r="R60" s="88"/>
      <c r="S60" s="88"/>
      <c r="T60" s="91" t="str">
        <f t="shared" si="21"/>
        <v/>
      </c>
      <c r="U60" s="88"/>
      <c r="V60" s="91" t="str">
        <f t="shared" si="22"/>
        <v/>
      </c>
      <c r="W60" s="68"/>
      <c r="X60" s="92"/>
      <c r="AB60" s="3" t="str">
        <f t="shared" si="23"/>
        <v/>
      </c>
      <c r="AC60" s="41" t="str">
        <f t="shared" si="24"/>
        <v/>
      </c>
      <c r="AD60" s="42" t="str">
        <f>IF($AC60="","",IF(個人種目入力!$AN60=2,VLOOKUP($AC60,'(種目・作業用)'!$A$22:$D$43,2,FALSE),VLOOKUP($AC60,'(種目・作業用)'!$A$2:$D$22,2,FALSE)))</f>
        <v/>
      </c>
      <c r="AE60" s="42" t="str">
        <f>IF($AC60="","",IF(個人種目入力!$AN60=2,VLOOKUP($AC60,'(種目・作業用)'!$A$22:$D$43,3,FALSE),VLOOKUP($AC60,'(種目・作業用)'!$A$2:$D$22,3,FALSE)))</f>
        <v/>
      </c>
      <c r="AF60" s="42" t="str">
        <f>IF($AC60="","",IF(個人種目入力!$AN60=2,VLOOKUP($AC60,'(種目・作業用)'!$A$22:$D$43,4,FALSE),VLOOKUP($AC60,'(種目・作業用)'!$A$2:$D$22,4,FALSE)))</f>
        <v/>
      </c>
      <c r="AG60" s="43" t="str">
        <f t="shared" si="25"/>
        <v/>
      </c>
      <c r="AH60" s="3" t="str">
        <f t="shared" si="32"/>
        <v xml:space="preserve"> </v>
      </c>
      <c r="AI60" s="3" t="str">
        <f t="shared" si="26"/>
        <v/>
      </c>
      <c r="AJ60" s="3" t="str">
        <f t="shared" si="27"/>
        <v/>
      </c>
      <c r="AK60" s="3" t="str">
        <f t="shared" si="28"/>
        <v/>
      </c>
      <c r="AL60" s="44" t="str">
        <f t="shared" si="29"/>
        <v/>
      </c>
      <c r="AM60" s="3" t="str">
        <f t="shared" si="33"/>
        <v/>
      </c>
      <c r="AN60" s="3" t="str">
        <f t="shared" si="30"/>
        <v/>
      </c>
      <c r="AO60" s="3" t="str">
        <f t="shared" si="14"/>
        <v/>
      </c>
      <c r="AP60" s="3" t="str">
        <f t="shared" si="34"/>
        <v/>
      </c>
      <c r="AQ60" s="3" t="s">
        <v>161</v>
      </c>
      <c r="AR60" s="1"/>
      <c r="AS60" s="1" t="str">
        <f t="shared" si="31"/>
        <v>　</v>
      </c>
    </row>
    <row r="61" spans="1:45" ht="22.5" customHeight="1">
      <c r="A61" s="94">
        <v>55</v>
      </c>
      <c r="B61" s="86"/>
      <c r="C61" s="86"/>
      <c r="D61" s="86"/>
      <c r="E61" s="86"/>
      <c r="F61" s="86"/>
      <c r="G61" s="54"/>
      <c r="H61" s="87"/>
      <c r="I61" s="88"/>
      <c r="J61" s="88"/>
      <c r="K61" s="88"/>
      <c r="L61" s="89"/>
      <c r="M61" s="88"/>
      <c r="N61" s="88"/>
      <c r="O61" s="90" t="str">
        <f t="shared" si="20"/>
        <v/>
      </c>
      <c r="P61" s="88"/>
      <c r="Q61" s="87"/>
      <c r="R61" s="88"/>
      <c r="S61" s="88"/>
      <c r="T61" s="91" t="str">
        <f t="shared" si="21"/>
        <v/>
      </c>
      <c r="U61" s="88"/>
      <c r="V61" s="91" t="str">
        <f t="shared" si="22"/>
        <v/>
      </c>
      <c r="W61" s="68"/>
      <c r="X61" s="92"/>
      <c r="AB61" s="3" t="str">
        <f t="shared" si="23"/>
        <v/>
      </c>
      <c r="AC61" s="41" t="str">
        <f t="shared" si="24"/>
        <v/>
      </c>
      <c r="AD61" s="42" t="str">
        <f>IF($AC61="","",IF(個人種目入力!$AN61=2,VLOOKUP($AC61,'(種目・作業用)'!$A$22:$D$43,2,FALSE),VLOOKUP($AC61,'(種目・作業用)'!$A$2:$D$22,2,FALSE)))</f>
        <v/>
      </c>
      <c r="AE61" s="42" t="str">
        <f>IF($AC61="","",IF(個人種目入力!$AN61=2,VLOOKUP($AC61,'(種目・作業用)'!$A$22:$D$43,3,FALSE),VLOOKUP($AC61,'(種目・作業用)'!$A$2:$D$22,3,FALSE)))</f>
        <v/>
      </c>
      <c r="AF61" s="42" t="str">
        <f>IF($AC61="","",IF(個人種目入力!$AN61=2,VLOOKUP($AC61,'(種目・作業用)'!$A$22:$D$43,4,FALSE),VLOOKUP($AC61,'(種目・作業用)'!$A$2:$D$22,4,FALSE)))</f>
        <v/>
      </c>
      <c r="AG61" s="43" t="str">
        <f t="shared" si="25"/>
        <v/>
      </c>
      <c r="AH61" s="3" t="str">
        <f t="shared" si="32"/>
        <v xml:space="preserve"> </v>
      </c>
      <c r="AI61" s="3" t="str">
        <f t="shared" si="26"/>
        <v/>
      </c>
      <c r="AJ61" s="3" t="str">
        <f t="shared" si="27"/>
        <v/>
      </c>
      <c r="AK61" s="3" t="str">
        <f t="shared" si="28"/>
        <v/>
      </c>
      <c r="AL61" s="44" t="str">
        <f t="shared" si="29"/>
        <v/>
      </c>
      <c r="AM61" s="3" t="str">
        <f t="shared" si="33"/>
        <v/>
      </c>
      <c r="AN61" s="3" t="str">
        <f t="shared" si="30"/>
        <v/>
      </c>
      <c r="AO61" s="3" t="str">
        <f t="shared" si="14"/>
        <v/>
      </c>
      <c r="AP61" s="3" t="str">
        <f t="shared" si="34"/>
        <v/>
      </c>
      <c r="AQ61" s="3" t="s">
        <v>161</v>
      </c>
      <c r="AR61" s="1"/>
      <c r="AS61" s="1" t="str">
        <f t="shared" si="31"/>
        <v>　</v>
      </c>
    </row>
    <row r="62" spans="1:45" ht="22.5" customHeight="1">
      <c r="A62" s="94">
        <v>56</v>
      </c>
      <c r="B62" s="86"/>
      <c r="C62" s="86"/>
      <c r="D62" s="86"/>
      <c r="E62" s="86"/>
      <c r="F62" s="86"/>
      <c r="G62" s="54"/>
      <c r="H62" s="87"/>
      <c r="I62" s="88"/>
      <c r="J62" s="88"/>
      <c r="K62" s="88"/>
      <c r="L62" s="89"/>
      <c r="M62" s="88"/>
      <c r="N62" s="88"/>
      <c r="O62" s="90" t="str">
        <f t="shared" si="20"/>
        <v/>
      </c>
      <c r="P62" s="88"/>
      <c r="Q62" s="87"/>
      <c r="R62" s="88"/>
      <c r="S62" s="88"/>
      <c r="T62" s="91" t="str">
        <f t="shared" si="21"/>
        <v/>
      </c>
      <c r="U62" s="88"/>
      <c r="V62" s="91" t="str">
        <f t="shared" si="22"/>
        <v/>
      </c>
      <c r="W62" s="68"/>
      <c r="X62" s="92"/>
      <c r="AB62" s="3" t="str">
        <f t="shared" si="23"/>
        <v/>
      </c>
      <c r="AC62" s="41" t="str">
        <f t="shared" si="24"/>
        <v/>
      </c>
      <c r="AD62" s="42" t="str">
        <f>IF($AC62="","",IF(個人種目入力!$AN62=2,VLOOKUP($AC62,'(種目・作業用)'!$A$22:$D$43,2,FALSE),VLOOKUP($AC62,'(種目・作業用)'!$A$2:$D$22,2,FALSE)))</f>
        <v/>
      </c>
      <c r="AE62" s="42" t="str">
        <f>IF($AC62="","",IF(個人種目入力!$AN62=2,VLOOKUP($AC62,'(種目・作業用)'!$A$22:$D$43,3,FALSE),VLOOKUP($AC62,'(種目・作業用)'!$A$2:$D$22,3,FALSE)))</f>
        <v/>
      </c>
      <c r="AF62" s="42" t="str">
        <f>IF($AC62="","",IF(個人種目入力!$AN62=2,VLOOKUP($AC62,'(種目・作業用)'!$A$22:$D$43,4,FALSE),VLOOKUP($AC62,'(種目・作業用)'!$A$2:$D$22,4,FALSE)))</f>
        <v/>
      </c>
      <c r="AG62" s="43" t="str">
        <f t="shared" si="25"/>
        <v/>
      </c>
      <c r="AH62" s="3" t="str">
        <f t="shared" si="32"/>
        <v xml:space="preserve"> </v>
      </c>
      <c r="AI62" s="3" t="str">
        <f t="shared" si="26"/>
        <v/>
      </c>
      <c r="AJ62" s="3" t="str">
        <f t="shared" si="27"/>
        <v/>
      </c>
      <c r="AK62" s="3" t="str">
        <f t="shared" si="28"/>
        <v/>
      </c>
      <c r="AL62" s="44" t="str">
        <f t="shared" si="29"/>
        <v/>
      </c>
      <c r="AM62" s="3" t="str">
        <f t="shared" si="33"/>
        <v/>
      </c>
      <c r="AN62" s="3" t="str">
        <f t="shared" si="30"/>
        <v/>
      </c>
      <c r="AO62" s="3" t="str">
        <f t="shared" si="14"/>
        <v/>
      </c>
      <c r="AP62" s="3" t="str">
        <f t="shared" si="34"/>
        <v/>
      </c>
      <c r="AQ62" s="3" t="s">
        <v>161</v>
      </c>
      <c r="AR62" s="1"/>
      <c r="AS62" s="1" t="str">
        <f t="shared" si="31"/>
        <v>　</v>
      </c>
    </row>
    <row r="63" spans="1:45" ht="22.5" customHeight="1">
      <c r="A63" s="94">
        <v>57</v>
      </c>
      <c r="B63" s="86"/>
      <c r="C63" s="86"/>
      <c r="D63" s="86"/>
      <c r="E63" s="86"/>
      <c r="F63" s="86"/>
      <c r="G63" s="54"/>
      <c r="H63" s="87"/>
      <c r="I63" s="88"/>
      <c r="J63" s="88"/>
      <c r="K63" s="88"/>
      <c r="L63" s="89"/>
      <c r="M63" s="88"/>
      <c r="N63" s="88"/>
      <c r="O63" s="90" t="str">
        <f t="shared" si="20"/>
        <v/>
      </c>
      <c r="P63" s="88"/>
      <c r="Q63" s="87"/>
      <c r="R63" s="88"/>
      <c r="S63" s="88"/>
      <c r="T63" s="91" t="str">
        <f t="shared" si="21"/>
        <v/>
      </c>
      <c r="U63" s="88"/>
      <c r="V63" s="91" t="str">
        <f t="shared" si="22"/>
        <v/>
      </c>
      <c r="W63" s="68"/>
      <c r="X63" s="92"/>
      <c r="AB63" s="3" t="str">
        <f t="shared" si="23"/>
        <v/>
      </c>
      <c r="AC63" s="41" t="str">
        <f t="shared" si="24"/>
        <v/>
      </c>
      <c r="AD63" s="42" t="str">
        <f>IF($AC63="","",IF(個人種目入力!$AN63=2,VLOOKUP($AC63,'(種目・作業用)'!$A$22:$D$43,2,FALSE),VLOOKUP($AC63,'(種目・作業用)'!$A$2:$D$22,2,FALSE)))</f>
        <v/>
      </c>
      <c r="AE63" s="42" t="str">
        <f>IF($AC63="","",IF(個人種目入力!$AN63=2,VLOOKUP($AC63,'(種目・作業用)'!$A$22:$D$43,3,FALSE),VLOOKUP($AC63,'(種目・作業用)'!$A$2:$D$22,3,FALSE)))</f>
        <v/>
      </c>
      <c r="AF63" s="42" t="str">
        <f>IF($AC63="","",IF(個人種目入力!$AN63=2,VLOOKUP($AC63,'(種目・作業用)'!$A$22:$D$43,4,FALSE),VLOOKUP($AC63,'(種目・作業用)'!$A$2:$D$22,4,FALSE)))</f>
        <v/>
      </c>
      <c r="AG63" s="43" t="str">
        <f t="shared" si="25"/>
        <v/>
      </c>
      <c r="AH63" s="3" t="str">
        <f t="shared" si="32"/>
        <v xml:space="preserve"> </v>
      </c>
      <c r="AI63" s="3" t="str">
        <f t="shared" si="26"/>
        <v/>
      </c>
      <c r="AJ63" s="3" t="str">
        <f t="shared" si="27"/>
        <v/>
      </c>
      <c r="AK63" s="3" t="str">
        <f t="shared" si="28"/>
        <v/>
      </c>
      <c r="AL63" s="44" t="str">
        <f t="shared" si="29"/>
        <v/>
      </c>
      <c r="AM63" s="3" t="str">
        <f t="shared" si="33"/>
        <v/>
      </c>
      <c r="AN63" s="3" t="str">
        <f t="shared" si="30"/>
        <v/>
      </c>
      <c r="AO63" s="3" t="str">
        <f t="shared" si="14"/>
        <v/>
      </c>
      <c r="AP63" s="3" t="str">
        <f t="shared" si="34"/>
        <v/>
      </c>
      <c r="AQ63" s="3" t="s">
        <v>161</v>
      </c>
      <c r="AR63" s="1"/>
      <c r="AS63" s="1" t="str">
        <f t="shared" si="31"/>
        <v>　</v>
      </c>
    </row>
    <row r="64" spans="1:45" ht="22.5" customHeight="1">
      <c r="A64" s="94">
        <v>58</v>
      </c>
      <c r="B64" s="86"/>
      <c r="C64" s="86"/>
      <c r="D64" s="86"/>
      <c r="E64" s="86"/>
      <c r="F64" s="86"/>
      <c r="G64" s="54"/>
      <c r="H64" s="87"/>
      <c r="I64" s="88"/>
      <c r="J64" s="88"/>
      <c r="K64" s="88"/>
      <c r="L64" s="89"/>
      <c r="M64" s="88"/>
      <c r="N64" s="88"/>
      <c r="O64" s="90" t="str">
        <f t="shared" si="20"/>
        <v/>
      </c>
      <c r="P64" s="88"/>
      <c r="Q64" s="87"/>
      <c r="R64" s="88"/>
      <c r="S64" s="88"/>
      <c r="T64" s="91" t="str">
        <f t="shared" si="21"/>
        <v/>
      </c>
      <c r="U64" s="88"/>
      <c r="V64" s="91" t="str">
        <f t="shared" si="22"/>
        <v/>
      </c>
      <c r="W64" s="68"/>
      <c r="X64" s="92"/>
      <c r="AB64" s="3" t="str">
        <f t="shared" si="23"/>
        <v/>
      </c>
      <c r="AC64" s="41" t="str">
        <f t="shared" si="24"/>
        <v/>
      </c>
      <c r="AD64" s="42" t="str">
        <f>IF($AC64="","",IF(個人種目入力!$AN64=2,VLOOKUP($AC64,'(種目・作業用)'!$A$22:$D$43,2,FALSE),VLOOKUP($AC64,'(種目・作業用)'!$A$2:$D$22,2,FALSE)))</f>
        <v/>
      </c>
      <c r="AE64" s="42" t="str">
        <f>IF($AC64="","",IF(個人種目入力!$AN64=2,VLOOKUP($AC64,'(種目・作業用)'!$A$22:$D$43,3,FALSE),VLOOKUP($AC64,'(種目・作業用)'!$A$2:$D$22,3,FALSE)))</f>
        <v/>
      </c>
      <c r="AF64" s="42" t="str">
        <f>IF($AC64="","",IF(個人種目入力!$AN64=2,VLOOKUP($AC64,'(種目・作業用)'!$A$22:$D$43,4,FALSE),VLOOKUP($AC64,'(種目・作業用)'!$A$2:$D$22,4,FALSE)))</f>
        <v/>
      </c>
      <c r="AG64" s="43" t="str">
        <f t="shared" si="25"/>
        <v/>
      </c>
      <c r="AH64" s="3" t="str">
        <f t="shared" si="32"/>
        <v xml:space="preserve"> </v>
      </c>
      <c r="AI64" s="3" t="str">
        <f t="shared" si="26"/>
        <v/>
      </c>
      <c r="AJ64" s="3" t="str">
        <f t="shared" si="27"/>
        <v/>
      </c>
      <c r="AK64" s="3" t="str">
        <f t="shared" si="28"/>
        <v/>
      </c>
      <c r="AL64" s="44" t="str">
        <f t="shared" si="29"/>
        <v/>
      </c>
      <c r="AM64" s="3" t="str">
        <f t="shared" si="33"/>
        <v/>
      </c>
      <c r="AN64" s="3" t="str">
        <f t="shared" si="30"/>
        <v/>
      </c>
      <c r="AO64" s="3" t="str">
        <f t="shared" si="14"/>
        <v/>
      </c>
      <c r="AP64" s="3" t="str">
        <f t="shared" si="34"/>
        <v/>
      </c>
      <c r="AQ64" s="3" t="s">
        <v>161</v>
      </c>
      <c r="AR64" s="1"/>
      <c r="AS64" s="1" t="str">
        <f t="shared" si="31"/>
        <v>　</v>
      </c>
    </row>
    <row r="65" spans="1:45" ht="22.5" customHeight="1">
      <c r="A65" s="94">
        <v>59</v>
      </c>
      <c r="B65" s="86"/>
      <c r="C65" s="86"/>
      <c r="D65" s="86"/>
      <c r="E65" s="86"/>
      <c r="F65" s="86"/>
      <c r="G65" s="54"/>
      <c r="H65" s="87"/>
      <c r="I65" s="88"/>
      <c r="J65" s="88"/>
      <c r="K65" s="88"/>
      <c r="L65" s="89"/>
      <c r="M65" s="88"/>
      <c r="N65" s="88"/>
      <c r="O65" s="90" t="str">
        <f t="shared" si="20"/>
        <v/>
      </c>
      <c r="P65" s="88"/>
      <c r="Q65" s="87"/>
      <c r="R65" s="88"/>
      <c r="S65" s="88"/>
      <c r="T65" s="91" t="str">
        <f t="shared" si="21"/>
        <v/>
      </c>
      <c r="U65" s="88"/>
      <c r="V65" s="91" t="str">
        <f t="shared" si="22"/>
        <v/>
      </c>
      <c r="W65" s="68"/>
      <c r="X65" s="92"/>
      <c r="AB65" s="3" t="str">
        <f t="shared" si="23"/>
        <v/>
      </c>
      <c r="AC65" s="41" t="str">
        <f t="shared" si="24"/>
        <v/>
      </c>
      <c r="AD65" s="42" t="str">
        <f>IF($AC65="","",IF(個人種目入力!$AN65=2,VLOOKUP($AC65,'(種目・作業用)'!$A$22:$D$43,2,FALSE),VLOOKUP($AC65,'(種目・作業用)'!$A$2:$D$22,2,FALSE)))</f>
        <v/>
      </c>
      <c r="AE65" s="42" t="str">
        <f>IF($AC65="","",IF(個人種目入力!$AN65=2,VLOOKUP($AC65,'(種目・作業用)'!$A$22:$D$43,3,FALSE),VLOOKUP($AC65,'(種目・作業用)'!$A$2:$D$22,3,FALSE)))</f>
        <v/>
      </c>
      <c r="AF65" s="42" t="str">
        <f>IF($AC65="","",IF(個人種目入力!$AN65=2,VLOOKUP($AC65,'(種目・作業用)'!$A$22:$D$43,4,FALSE),VLOOKUP($AC65,'(種目・作業用)'!$A$2:$D$22,4,FALSE)))</f>
        <v/>
      </c>
      <c r="AG65" s="43" t="str">
        <f t="shared" si="25"/>
        <v/>
      </c>
      <c r="AH65" s="3" t="str">
        <f t="shared" si="32"/>
        <v xml:space="preserve"> </v>
      </c>
      <c r="AI65" s="3" t="str">
        <f t="shared" si="26"/>
        <v/>
      </c>
      <c r="AJ65" s="3" t="str">
        <f t="shared" si="27"/>
        <v/>
      </c>
      <c r="AK65" s="3" t="str">
        <f t="shared" si="28"/>
        <v/>
      </c>
      <c r="AL65" s="44" t="str">
        <f t="shared" si="29"/>
        <v/>
      </c>
      <c r="AM65" s="3" t="str">
        <f t="shared" si="33"/>
        <v/>
      </c>
      <c r="AN65" s="3" t="str">
        <f t="shared" si="30"/>
        <v/>
      </c>
      <c r="AO65" s="3" t="str">
        <f t="shared" si="14"/>
        <v/>
      </c>
      <c r="AP65" s="3" t="str">
        <f t="shared" si="34"/>
        <v/>
      </c>
      <c r="AQ65" s="3" t="s">
        <v>161</v>
      </c>
      <c r="AR65" s="1"/>
      <c r="AS65" s="1" t="str">
        <f t="shared" si="31"/>
        <v>　</v>
      </c>
    </row>
    <row r="66" spans="1:45" ht="22.5" customHeight="1">
      <c r="A66" s="94">
        <v>60</v>
      </c>
      <c r="B66" s="86"/>
      <c r="C66" s="86"/>
      <c r="D66" s="86"/>
      <c r="E66" s="86"/>
      <c r="F66" s="86"/>
      <c r="G66" s="54"/>
      <c r="H66" s="87"/>
      <c r="I66" s="88"/>
      <c r="J66" s="88"/>
      <c r="K66" s="88"/>
      <c r="L66" s="89"/>
      <c r="M66" s="88"/>
      <c r="N66" s="88"/>
      <c r="O66" s="90" t="str">
        <f t="shared" si="20"/>
        <v/>
      </c>
      <c r="P66" s="88"/>
      <c r="Q66" s="87"/>
      <c r="R66" s="88"/>
      <c r="S66" s="88"/>
      <c r="T66" s="91" t="str">
        <f t="shared" si="21"/>
        <v/>
      </c>
      <c r="U66" s="88"/>
      <c r="V66" s="91" t="str">
        <f t="shared" si="22"/>
        <v/>
      </c>
      <c r="W66" s="68"/>
      <c r="X66" s="92"/>
      <c r="AB66" s="3" t="str">
        <f t="shared" si="23"/>
        <v/>
      </c>
      <c r="AC66" s="41" t="str">
        <f t="shared" si="24"/>
        <v/>
      </c>
      <c r="AD66" s="42" t="str">
        <f>IF($AC66="","",IF(個人種目入力!$AN66=2,VLOOKUP($AC66,'(種目・作業用)'!$A$22:$D$43,2,FALSE),VLOOKUP($AC66,'(種目・作業用)'!$A$2:$D$22,2,FALSE)))</f>
        <v/>
      </c>
      <c r="AE66" s="42" t="str">
        <f>IF($AC66="","",IF(個人種目入力!$AN66=2,VLOOKUP($AC66,'(種目・作業用)'!$A$22:$D$43,3,FALSE),VLOOKUP($AC66,'(種目・作業用)'!$A$2:$D$22,3,FALSE)))</f>
        <v/>
      </c>
      <c r="AF66" s="42" t="str">
        <f>IF($AC66="","",IF(個人種目入力!$AN66=2,VLOOKUP($AC66,'(種目・作業用)'!$A$22:$D$43,4,FALSE),VLOOKUP($AC66,'(種目・作業用)'!$A$2:$D$22,4,FALSE)))</f>
        <v/>
      </c>
      <c r="AG66" s="43" t="str">
        <f t="shared" si="25"/>
        <v/>
      </c>
      <c r="AH66" s="3" t="str">
        <f t="shared" si="32"/>
        <v xml:space="preserve"> </v>
      </c>
      <c r="AI66" s="3" t="str">
        <f t="shared" si="26"/>
        <v/>
      </c>
      <c r="AJ66" s="3" t="str">
        <f t="shared" si="27"/>
        <v/>
      </c>
      <c r="AK66" s="3" t="str">
        <f t="shared" si="28"/>
        <v/>
      </c>
      <c r="AL66" s="44" t="str">
        <f t="shared" si="29"/>
        <v/>
      </c>
      <c r="AM66" s="3" t="str">
        <f t="shared" si="33"/>
        <v/>
      </c>
      <c r="AN66" s="3" t="str">
        <f t="shared" si="30"/>
        <v/>
      </c>
      <c r="AO66" s="3" t="str">
        <f t="shared" si="14"/>
        <v/>
      </c>
      <c r="AP66" s="3" t="str">
        <f t="shared" si="34"/>
        <v/>
      </c>
      <c r="AQ66" s="3" t="s">
        <v>161</v>
      </c>
      <c r="AR66" s="1"/>
      <c r="AS66" s="1" t="str">
        <f t="shared" si="31"/>
        <v>　</v>
      </c>
    </row>
    <row r="67" spans="1:45" ht="22.5" customHeight="1">
      <c r="A67" s="94">
        <v>61</v>
      </c>
      <c r="B67" s="86"/>
      <c r="C67" s="86"/>
      <c r="D67" s="86"/>
      <c r="E67" s="86"/>
      <c r="F67" s="86"/>
      <c r="G67" s="54"/>
      <c r="H67" s="87"/>
      <c r="I67" s="88"/>
      <c r="J67" s="88"/>
      <c r="K67" s="88"/>
      <c r="L67" s="89"/>
      <c r="M67" s="88"/>
      <c r="N67" s="88"/>
      <c r="O67" s="90" t="str">
        <f t="shared" si="20"/>
        <v/>
      </c>
      <c r="P67" s="88"/>
      <c r="Q67" s="87"/>
      <c r="R67" s="88"/>
      <c r="S67" s="88"/>
      <c r="T67" s="91" t="str">
        <f t="shared" si="21"/>
        <v/>
      </c>
      <c r="U67" s="88"/>
      <c r="V67" s="91" t="str">
        <f t="shared" si="22"/>
        <v/>
      </c>
      <c r="W67" s="68"/>
      <c r="X67" s="92"/>
      <c r="AB67" s="3" t="str">
        <f t="shared" si="23"/>
        <v/>
      </c>
      <c r="AC67" s="41" t="str">
        <f t="shared" si="24"/>
        <v/>
      </c>
      <c r="AD67" s="42" t="str">
        <f>IF($AC67="","",IF(個人種目入力!$AN67=2,VLOOKUP($AC67,'(種目・作業用)'!$A$22:$D$43,2,FALSE),VLOOKUP($AC67,'(種目・作業用)'!$A$2:$D$22,2,FALSE)))</f>
        <v/>
      </c>
      <c r="AE67" s="42" t="str">
        <f>IF($AC67="","",IF(個人種目入力!$AN67=2,VLOOKUP($AC67,'(種目・作業用)'!$A$22:$D$43,3,FALSE),VLOOKUP($AC67,'(種目・作業用)'!$A$2:$D$22,3,FALSE)))</f>
        <v/>
      </c>
      <c r="AF67" s="42" t="str">
        <f>IF($AC67="","",IF(個人種目入力!$AN67=2,VLOOKUP($AC67,'(種目・作業用)'!$A$22:$D$43,4,FALSE),VLOOKUP($AC67,'(種目・作業用)'!$A$2:$D$22,4,FALSE)))</f>
        <v/>
      </c>
      <c r="AG67" s="43" t="str">
        <f t="shared" si="25"/>
        <v/>
      </c>
      <c r="AH67" s="3" t="str">
        <f t="shared" si="32"/>
        <v xml:space="preserve"> </v>
      </c>
      <c r="AI67" s="3" t="str">
        <f t="shared" si="26"/>
        <v/>
      </c>
      <c r="AJ67" s="3" t="str">
        <f t="shared" si="27"/>
        <v/>
      </c>
      <c r="AK67" s="3" t="str">
        <f t="shared" si="28"/>
        <v/>
      </c>
      <c r="AL67" s="44" t="str">
        <f t="shared" si="29"/>
        <v/>
      </c>
      <c r="AM67" s="3" t="str">
        <f t="shared" si="33"/>
        <v/>
      </c>
      <c r="AN67" s="3" t="str">
        <f t="shared" si="30"/>
        <v/>
      </c>
      <c r="AO67" s="3" t="str">
        <f t="shared" si="14"/>
        <v/>
      </c>
      <c r="AP67" s="3" t="str">
        <f t="shared" si="34"/>
        <v/>
      </c>
      <c r="AQ67" s="3" t="s">
        <v>161</v>
      </c>
      <c r="AR67" s="1"/>
      <c r="AS67" s="1" t="str">
        <f t="shared" si="31"/>
        <v>　</v>
      </c>
    </row>
    <row r="68" spans="1:45" ht="22.5" customHeight="1">
      <c r="A68" s="94">
        <v>62</v>
      </c>
      <c r="B68" s="86"/>
      <c r="C68" s="86"/>
      <c r="D68" s="86"/>
      <c r="E68" s="86"/>
      <c r="F68" s="86"/>
      <c r="G68" s="54"/>
      <c r="H68" s="87"/>
      <c r="I68" s="88"/>
      <c r="J68" s="88"/>
      <c r="K68" s="88"/>
      <c r="L68" s="89"/>
      <c r="M68" s="88"/>
      <c r="N68" s="88"/>
      <c r="O68" s="90" t="str">
        <f t="shared" si="20"/>
        <v/>
      </c>
      <c r="P68" s="88"/>
      <c r="Q68" s="87"/>
      <c r="R68" s="88"/>
      <c r="S68" s="88"/>
      <c r="T68" s="91" t="str">
        <f t="shared" si="21"/>
        <v/>
      </c>
      <c r="U68" s="88"/>
      <c r="V68" s="91" t="str">
        <f t="shared" si="22"/>
        <v/>
      </c>
      <c r="W68" s="68"/>
      <c r="X68" s="92"/>
      <c r="AB68" s="3" t="str">
        <f t="shared" si="23"/>
        <v/>
      </c>
      <c r="AC68" s="41" t="str">
        <f t="shared" si="24"/>
        <v/>
      </c>
      <c r="AD68" s="42" t="str">
        <f>IF($AC68="","",IF(個人種目入力!$AN68=2,VLOOKUP($AC68,'(種目・作業用)'!$A$22:$D$43,2,FALSE),VLOOKUP($AC68,'(種目・作業用)'!$A$2:$D$22,2,FALSE)))</f>
        <v/>
      </c>
      <c r="AE68" s="42" t="str">
        <f>IF($AC68="","",IF(個人種目入力!$AN68=2,VLOOKUP($AC68,'(種目・作業用)'!$A$22:$D$43,3,FALSE),VLOOKUP($AC68,'(種目・作業用)'!$A$2:$D$22,3,FALSE)))</f>
        <v/>
      </c>
      <c r="AF68" s="42" t="str">
        <f>IF($AC68="","",IF(個人種目入力!$AN68=2,VLOOKUP($AC68,'(種目・作業用)'!$A$22:$D$43,4,FALSE),VLOOKUP($AC68,'(種目・作業用)'!$A$2:$D$22,4,FALSE)))</f>
        <v/>
      </c>
      <c r="AG68" s="43" t="str">
        <f t="shared" si="25"/>
        <v/>
      </c>
      <c r="AH68" s="3" t="str">
        <f t="shared" si="32"/>
        <v xml:space="preserve"> </v>
      </c>
      <c r="AI68" s="3" t="str">
        <f t="shared" si="26"/>
        <v/>
      </c>
      <c r="AJ68" s="3" t="str">
        <f t="shared" si="27"/>
        <v/>
      </c>
      <c r="AK68" s="3" t="str">
        <f t="shared" si="28"/>
        <v/>
      </c>
      <c r="AL68" s="44" t="str">
        <f t="shared" si="29"/>
        <v/>
      </c>
      <c r="AM68" s="3" t="str">
        <f t="shared" si="33"/>
        <v/>
      </c>
      <c r="AN68" s="3" t="str">
        <f t="shared" si="30"/>
        <v/>
      </c>
      <c r="AO68" s="3" t="str">
        <f t="shared" si="14"/>
        <v/>
      </c>
      <c r="AP68" s="3" t="str">
        <f t="shared" si="34"/>
        <v/>
      </c>
      <c r="AQ68" s="3" t="s">
        <v>161</v>
      </c>
      <c r="AR68" s="1"/>
      <c r="AS68" s="1" t="str">
        <f t="shared" si="31"/>
        <v>　</v>
      </c>
    </row>
    <row r="69" spans="1:45" ht="22.5" customHeight="1">
      <c r="A69" s="94">
        <v>63</v>
      </c>
      <c r="B69" s="86"/>
      <c r="C69" s="86"/>
      <c r="D69" s="86"/>
      <c r="E69" s="86"/>
      <c r="F69" s="86"/>
      <c r="G69" s="54"/>
      <c r="H69" s="87"/>
      <c r="I69" s="88"/>
      <c r="J69" s="88"/>
      <c r="K69" s="88"/>
      <c r="L69" s="89"/>
      <c r="M69" s="88"/>
      <c r="N69" s="88"/>
      <c r="O69" s="90" t="str">
        <f t="shared" si="20"/>
        <v/>
      </c>
      <c r="P69" s="88"/>
      <c r="Q69" s="87"/>
      <c r="R69" s="88"/>
      <c r="S69" s="88"/>
      <c r="T69" s="91" t="str">
        <f t="shared" si="21"/>
        <v/>
      </c>
      <c r="U69" s="88"/>
      <c r="V69" s="91" t="str">
        <f t="shared" si="22"/>
        <v/>
      </c>
      <c r="W69" s="68"/>
      <c r="X69" s="92"/>
      <c r="AB69" s="3" t="str">
        <f t="shared" si="23"/>
        <v/>
      </c>
      <c r="AC69" s="41" t="str">
        <f t="shared" si="24"/>
        <v/>
      </c>
      <c r="AD69" s="42" t="str">
        <f>IF($AC69="","",IF(個人種目入力!$AN69=2,VLOOKUP($AC69,'(種目・作業用)'!$A$22:$D$43,2,FALSE),VLOOKUP($AC69,'(種目・作業用)'!$A$2:$D$22,2,FALSE)))</f>
        <v/>
      </c>
      <c r="AE69" s="42" t="str">
        <f>IF($AC69="","",IF(個人種目入力!$AN69=2,VLOOKUP($AC69,'(種目・作業用)'!$A$22:$D$43,3,FALSE),VLOOKUP($AC69,'(種目・作業用)'!$A$2:$D$22,3,FALSE)))</f>
        <v/>
      </c>
      <c r="AF69" s="42" t="str">
        <f>IF($AC69="","",IF(個人種目入力!$AN69=2,VLOOKUP($AC69,'(種目・作業用)'!$A$22:$D$43,4,FALSE),VLOOKUP($AC69,'(種目・作業用)'!$A$2:$D$22,4,FALSE)))</f>
        <v/>
      </c>
      <c r="AG69" s="43" t="str">
        <f t="shared" si="25"/>
        <v/>
      </c>
      <c r="AH69" s="3" t="str">
        <f t="shared" si="32"/>
        <v xml:space="preserve"> </v>
      </c>
      <c r="AI69" s="3" t="str">
        <f t="shared" si="26"/>
        <v/>
      </c>
      <c r="AJ69" s="3" t="str">
        <f t="shared" si="27"/>
        <v/>
      </c>
      <c r="AK69" s="3" t="str">
        <f t="shared" si="28"/>
        <v/>
      </c>
      <c r="AL69" s="44" t="str">
        <f t="shared" si="29"/>
        <v/>
      </c>
      <c r="AM69" s="3" t="str">
        <f t="shared" si="33"/>
        <v/>
      </c>
      <c r="AN69" s="3" t="str">
        <f t="shared" si="30"/>
        <v/>
      </c>
      <c r="AO69" s="3" t="str">
        <f t="shared" si="14"/>
        <v/>
      </c>
      <c r="AP69" s="3" t="str">
        <f t="shared" si="34"/>
        <v/>
      </c>
      <c r="AQ69" s="3" t="s">
        <v>161</v>
      </c>
      <c r="AR69" s="1"/>
      <c r="AS69" s="1" t="str">
        <f t="shared" si="31"/>
        <v>　</v>
      </c>
    </row>
    <row r="70" spans="1:45" ht="22.5" customHeight="1">
      <c r="A70" s="94">
        <v>64</v>
      </c>
      <c r="B70" s="86"/>
      <c r="C70" s="86"/>
      <c r="D70" s="86"/>
      <c r="E70" s="86"/>
      <c r="F70" s="86"/>
      <c r="G70" s="54"/>
      <c r="H70" s="87"/>
      <c r="I70" s="88"/>
      <c r="J70" s="88"/>
      <c r="K70" s="88"/>
      <c r="L70" s="89"/>
      <c r="M70" s="88"/>
      <c r="N70" s="88"/>
      <c r="O70" s="90" t="str">
        <f t="shared" si="20"/>
        <v/>
      </c>
      <c r="P70" s="88"/>
      <c r="Q70" s="87"/>
      <c r="R70" s="88"/>
      <c r="S70" s="88"/>
      <c r="T70" s="91" t="str">
        <f t="shared" si="21"/>
        <v/>
      </c>
      <c r="U70" s="88"/>
      <c r="V70" s="91" t="str">
        <f t="shared" si="22"/>
        <v/>
      </c>
      <c r="W70" s="68"/>
      <c r="X70" s="92"/>
      <c r="AB70" s="3" t="str">
        <f t="shared" si="23"/>
        <v/>
      </c>
      <c r="AC70" s="41" t="str">
        <f t="shared" si="24"/>
        <v/>
      </c>
      <c r="AD70" s="42" t="str">
        <f>IF($AC70="","",IF(個人種目入力!$AN70=2,VLOOKUP($AC70,'(種目・作業用)'!$A$22:$D$43,2,FALSE),VLOOKUP($AC70,'(種目・作業用)'!$A$2:$D$22,2,FALSE)))</f>
        <v/>
      </c>
      <c r="AE70" s="42" t="str">
        <f>IF($AC70="","",IF(個人種目入力!$AN70=2,VLOOKUP($AC70,'(種目・作業用)'!$A$22:$D$43,3,FALSE),VLOOKUP($AC70,'(種目・作業用)'!$A$2:$D$22,3,FALSE)))</f>
        <v/>
      </c>
      <c r="AF70" s="42" t="str">
        <f>IF($AC70="","",IF(個人種目入力!$AN70=2,VLOOKUP($AC70,'(種目・作業用)'!$A$22:$D$43,4,FALSE),VLOOKUP($AC70,'(種目・作業用)'!$A$2:$D$22,4,FALSE)))</f>
        <v/>
      </c>
      <c r="AG70" s="43" t="str">
        <f t="shared" si="25"/>
        <v/>
      </c>
      <c r="AH70" s="3" t="str">
        <f t="shared" si="32"/>
        <v xml:space="preserve"> </v>
      </c>
      <c r="AI70" s="3" t="str">
        <f t="shared" si="26"/>
        <v/>
      </c>
      <c r="AJ70" s="3" t="str">
        <f t="shared" si="27"/>
        <v/>
      </c>
      <c r="AK70" s="3" t="str">
        <f t="shared" si="28"/>
        <v/>
      </c>
      <c r="AL70" s="44" t="str">
        <f t="shared" si="29"/>
        <v/>
      </c>
      <c r="AM70" s="3" t="str">
        <f t="shared" si="33"/>
        <v/>
      </c>
      <c r="AN70" s="3" t="str">
        <f t="shared" si="30"/>
        <v/>
      </c>
      <c r="AO70" s="3" t="str">
        <f t="shared" si="14"/>
        <v/>
      </c>
      <c r="AP70" s="3" t="str">
        <f t="shared" si="34"/>
        <v/>
      </c>
      <c r="AQ70" s="3" t="s">
        <v>161</v>
      </c>
      <c r="AR70" s="1"/>
      <c r="AS70" s="1" t="str">
        <f t="shared" si="31"/>
        <v>　</v>
      </c>
    </row>
    <row r="71" spans="1:45" ht="22.5" customHeight="1">
      <c r="A71" s="94">
        <v>65</v>
      </c>
      <c r="B71" s="86"/>
      <c r="C71" s="86"/>
      <c r="D71" s="86"/>
      <c r="E71" s="86"/>
      <c r="F71" s="86"/>
      <c r="G71" s="54"/>
      <c r="H71" s="87"/>
      <c r="I71" s="88"/>
      <c r="J71" s="88"/>
      <c r="K71" s="88"/>
      <c r="L71" s="89"/>
      <c r="M71" s="88"/>
      <c r="N71" s="88"/>
      <c r="O71" s="90" t="str">
        <f t="shared" ref="O71:O106" si="35">IF(G71=$G$172,".",IF(G71=$G$173,".",IF(G71=$G$178,".",IF(G71=$G$184,".",IF(G71=$G$185,".",IF(G71=$H$191,".",IF(G71=$H$192,".",IF(G71=$H$197,".",IF(G71=$H$203,".",IF(G71=$H$204,".",""))))))))))</f>
        <v/>
      </c>
      <c r="P71" s="88"/>
      <c r="Q71" s="87"/>
      <c r="R71" s="88"/>
      <c r="S71" s="88"/>
      <c r="T71" s="91" t="str">
        <f t="shared" ref="T71:T102" si="36">IF(G71="","","月")</f>
        <v/>
      </c>
      <c r="U71" s="88"/>
      <c r="V71" s="91" t="str">
        <f t="shared" ref="V71:V102" si="37">IF(G71="","","日")</f>
        <v/>
      </c>
      <c r="W71" s="68"/>
      <c r="X71" s="92"/>
      <c r="AB71" s="3" t="str">
        <f t="shared" ref="AB71:AB102" si="38">IF(ISBLANK(B71),"",VLOOKUP(CONCATENATE($AL$4,F71),$AB$133:$AC$142,2,FALSE)+B71*100)</f>
        <v/>
      </c>
      <c r="AC71" s="41" t="str">
        <f t="shared" ref="AC71:AC102" si="39">IF(ISBLANK(G71),"",G71)</f>
        <v/>
      </c>
      <c r="AD71" s="42" t="str">
        <f>IF($AC71="","",IF(個人種目入力!$AN71=2,VLOOKUP($AC71,'(種目・作業用)'!$A$22:$D$43,2,FALSE),VLOOKUP($AC71,'(種目・作業用)'!$A$2:$D$22,2,FALSE)))</f>
        <v/>
      </c>
      <c r="AE71" s="42" t="str">
        <f>IF($AC71="","",IF(個人種目入力!$AN71=2,VLOOKUP($AC71,'(種目・作業用)'!$A$22:$D$43,3,FALSE),VLOOKUP($AC71,'(種目・作業用)'!$A$2:$D$22,3,FALSE)))</f>
        <v/>
      </c>
      <c r="AF71" s="42" t="str">
        <f>IF($AC71="","",IF(個人種目入力!$AN71=2,VLOOKUP($AC71,'(種目・作業用)'!$A$22:$D$43,4,FALSE),VLOOKUP($AC71,'(種目・作業用)'!$A$2:$D$22,4,FALSE)))</f>
        <v/>
      </c>
      <c r="AG71" s="43" t="str">
        <f t="shared" ref="AG71:AG102" si="40">IF(ISNUMBER(AB71),IF(LEN(H71)=2,CONCATENATE("0",H71,J71,L71),IF(LEN(H71)=1,CONCATENATE("00",H71,J71,L71),CONCATENATE("000",J71,L71))),"")</f>
        <v/>
      </c>
      <c r="AH71" s="3" t="str">
        <f t="shared" si="32"/>
        <v xml:space="preserve"> </v>
      </c>
      <c r="AI71" s="3" t="str">
        <f t="shared" ref="AI71:AI102" si="41">IF(ISBLANK(B71),"",B71)</f>
        <v/>
      </c>
      <c r="AJ71" s="3" t="str">
        <f t="shared" ref="AJ71:AJ102" si="42">IF(ISNUMBER(AI71),IF(ISBLANK(E71),AS71,CONCATENATE(AS71,"(",E71,")")),"")</f>
        <v/>
      </c>
      <c r="AK71" s="3" t="str">
        <f t="shared" ref="AK71:AK102" si="43">IF(ISNUMBER(AI71),D71,"")</f>
        <v/>
      </c>
      <c r="AL71" s="44" t="str">
        <f t="shared" ref="AL71:AL107" si="44">IF(ISNUMBER(AI71),VLOOKUP(AQ71,$AQ$132:$AR$179,2,FALSE),"")</f>
        <v/>
      </c>
      <c r="AM71" s="3" t="str">
        <f t="shared" si="33"/>
        <v/>
      </c>
      <c r="AN71" s="3" t="str">
        <f t="shared" ref="AN71:AN102" si="45">IF(ISBLANK(F71),"",IF(F71="男",1,2))</f>
        <v/>
      </c>
      <c r="AO71" s="3" t="str">
        <f t="shared" si="14"/>
        <v/>
      </c>
      <c r="AP71" s="3" t="str">
        <f t="shared" si="34"/>
        <v/>
      </c>
      <c r="AQ71" s="3" t="s">
        <v>161</v>
      </c>
      <c r="AR71" s="1"/>
      <c r="AS71" s="1" t="str">
        <f t="shared" ref="AS71:AS102" si="46">IF(LEN(C71)&gt;6,SUBSTITUTE(C71,"　",""),IF(LEN(C71)=6,C71,IF(LEN(C71)=5,CONCATENATE(C71,"　"),IF(LEN(C71)=4,CONCATENATE(SUBSTITUTE(C71,"　","　　"),"　"),CONCATENATE(SUBSTITUTE(C71,"　","　　　"),"　")))))</f>
        <v>　</v>
      </c>
    </row>
    <row r="72" spans="1:45" ht="22.5" customHeight="1">
      <c r="A72" s="94">
        <v>66</v>
      </c>
      <c r="B72" s="86"/>
      <c r="C72" s="86"/>
      <c r="D72" s="86"/>
      <c r="E72" s="86"/>
      <c r="F72" s="86"/>
      <c r="G72" s="54"/>
      <c r="H72" s="87"/>
      <c r="I72" s="88"/>
      <c r="J72" s="88"/>
      <c r="K72" s="88"/>
      <c r="L72" s="89"/>
      <c r="M72" s="88"/>
      <c r="N72" s="88"/>
      <c r="O72" s="90" t="str">
        <f t="shared" si="35"/>
        <v/>
      </c>
      <c r="P72" s="88"/>
      <c r="Q72" s="87"/>
      <c r="R72" s="88"/>
      <c r="S72" s="88"/>
      <c r="T72" s="91" t="str">
        <f t="shared" si="36"/>
        <v/>
      </c>
      <c r="U72" s="88"/>
      <c r="V72" s="91" t="str">
        <f t="shared" si="37"/>
        <v/>
      </c>
      <c r="W72" s="68"/>
      <c r="X72" s="92"/>
      <c r="AB72" s="3" t="str">
        <f t="shared" si="38"/>
        <v/>
      </c>
      <c r="AC72" s="41" t="str">
        <f t="shared" si="39"/>
        <v/>
      </c>
      <c r="AD72" s="42" t="str">
        <f>IF($AC72="","",IF(個人種目入力!$AN72=2,VLOOKUP($AC72,'(種目・作業用)'!$A$22:$D$43,2,FALSE),VLOOKUP($AC72,'(種目・作業用)'!$A$2:$D$22,2,FALSE)))</f>
        <v/>
      </c>
      <c r="AE72" s="42" t="str">
        <f>IF($AC72="","",IF(個人種目入力!$AN72=2,VLOOKUP($AC72,'(種目・作業用)'!$A$22:$D$43,3,FALSE),VLOOKUP($AC72,'(種目・作業用)'!$A$2:$D$22,3,FALSE)))</f>
        <v/>
      </c>
      <c r="AF72" s="42" t="str">
        <f>IF($AC72="","",IF(個人種目入力!$AN72=2,VLOOKUP($AC72,'(種目・作業用)'!$A$22:$D$43,4,FALSE),VLOOKUP($AC72,'(種目・作業用)'!$A$2:$D$22,4,FALSE)))</f>
        <v/>
      </c>
      <c r="AG72" s="43" t="str">
        <f t="shared" si="40"/>
        <v/>
      </c>
      <c r="AH72" s="3" t="str">
        <f t="shared" si="32"/>
        <v xml:space="preserve"> </v>
      </c>
      <c r="AI72" s="3" t="str">
        <f t="shared" si="41"/>
        <v/>
      </c>
      <c r="AJ72" s="3" t="str">
        <f t="shared" si="42"/>
        <v/>
      </c>
      <c r="AK72" s="3" t="str">
        <f t="shared" si="43"/>
        <v/>
      </c>
      <c r="AL72" s="44" t="str">
        <f t="shared" si="44"/>
        <v/>
      </c>
      <c r="AM72" s="3" t="str">
        <f t="shared" si="33"/>
        <v/>
      </c>
      <c r="AN72" s="3" t="str">
        <f t="shared" si="45"/>
        <v/>
      </c>
      <c r="AO72" s="3" t="str">
        <f t="shared" ref="AO72:AO131" si="47">IF(X72="","",X72)</f>
        <v/>
      </c>
      <c r="AP72" s="3" t="str">
        <f t="shared" si="34"/>
        <v/>
      </c>
      <c r="AQ72" s="3" t="s">
        <v>161</v>
      </c>
      <c r="AR72" s="1"/>
      <c r="AS72" s="1" t="str">
        <f t="shared" si="46"/>
        <v>　</v>
      </c>
    </row>
    <row r="73" spans="1:45" ht="22.5" customHeight="1">
      <c r="A73" s="94">
        <v>67</v>
      </c>
      <c r="B73" s="86"/>
      <c r="C73" s="86"/>
      <c r="D73" s="86"/>
      <c r="E73" s="86"/>
      <c r="F73" s="86"/>
      <c r="G73" s="54"/>
      <c r="H73" s="87"/>
      <c r="I73" s="88"/>
      <c r="J73" s="88"/>
      <c r="K73" s="88"/>
      <c r="L73" s="89"/>
      <c r="M73" s="88"/>
      <c r="N73" s="88"/>
      <c r="O73" s="90" t="str">
        <f t="shared" si="35"/>
        <v/>
      </c>
      <c r="P73" s="88"/>
      <c r="Q73" s="87"/>
      <c r="R73" s="88"/>
      <c r="S73" s="88"/>
      <c r="T73" s="91" t="str">
        <f t="shared" si="36"/>
        <v/>
      </c>
      <c r="U73" s="88"/>
      <c r="V73" s="91" t="str">
        <f t="shared" si="37"/>
        <v/>
      </c>
      <c r="W73" s="68"/>
      <c r="X73" s="92"/>
      <c r="AB73" s="3" t="str">
        <f t="shared" si="38"/>
        <v/>
      </c>
      <c r="AC73" s="41" t="str">
        <f t="shared" si="39"/>
        <v/>
      </c>
      <c r="AD73" s="42" t="str">
        <f>IF($AC73="","",IF(個人種目入力!$AN73=2,VLOOKUP($AC73,'(種目・作業用)'!$A$22:$D$43,2,FALSE),VLOOKUP($AC73,'(種目・作業用)'!$A$2:$D$22,2,FALSE)))</f>
        <v/>
      </c>
      <c r="AE73" s="42" t="str">
        <f>IF($AC73="","",IF(個人種目入力!$AN73=2,VLOOKUP($AC73,'(種目・作業用)'!$A$22:$D$43,3,FALSE),VLOOKUP($AC73,'(種目・作業用)'!$A$2:$D$22,3,FALSE)))</f>
        <v/>
      </c>
      <c r="AF73" s="42" t="str">
        <f>IF($AC73="","",IF(個人種目入力!$AN73=2,VLOOKUP($AC73,'(種目・作業用)'!$A$22:$D$43,4,FALSE),VLOOKUP($AC73,'(種目・作業用)'!$A$2:$D$22,4,FALSE)))</f>
        <v/>
      </c>
      <c r="AG73" s="43" t="str">
        <f t="shared" si="40"/>
        <v/>
      </c>
      <c r="AH73" s="3" t="str">
        <f t="shared" si="32"/>
        <v xml:space="preserve"> </v>
      </c>
      <c r="AI73" s="3" t="str">
        <f t="shared" si="41"/>
        <v/>
      </c>
      <c r="AJ73" s="3" t="str">
        <f t="shared" si="42"/>
        <v/>
      </c>
      <c r="AK73" s="3" t="str">
        <f t="shared" si="43"/>
        <v/>
      </c>
      <c r="AL73" s="44" t="str">
        <f t="shared" si="44"/>
        <v/>
      </c>
      <c r="AM73" s="3" t="str">
        <f t="shared" si="33"/>
        <v/>
      </c>
      <c r="AN73" s="3" t="str">
        <f t="shared" si="45"/>
        <v/>
      </c>
      <c r="AO73" s="3" t="str">
        <f t="shared" si="47"/>
        <v/>
      </c>
      <c r="AP73" s="3" t="str">
        <f t="shared" si="34"/>
        <v/>
      </c>
      <c r="AQ73" s="3" t="s">
        <v>161</v>
      </c>
      <c r="AR73" s="1"/>
      <c r="AS73" s="1" t="str">
        <f t="shared" si="46"/>
        <v>　</v>
      </c>
    </row>
    <row r="74" spans="1:45" ht="22.5" customHeight="1">
      <c r="A74" s="94">
        <v>68</v>
      </c>
      <c r="B74" s="86"/>
      <c r="C74" s="86"/>
      <c r="D74" s="86"/>
      <c r="E74" s="86"/>
      <c r="F74" s="86"/>
      <c r="G74" s="54"/>
      <c r="H74" s="87"/>
      <c r="I74" s="88"/>
      <c r="J74" s="88"/>
      <c r="K74" s="88"/>
      <c r="L74" s="89"/>
      <c r="M74" s="88"/>
      <c r="N74" s="88"/>
      <c r="O74" s="90" t="str">
        <f t="shared" si="35"/>
        <v/>
      </c>
      <c r="P74" s="88"/>
      <c r="Q74" s="87"/>
      <c r="R74" s="88"/>
      <c r="S74" s="88"/>
      <c r="T74" s="91" t="str">
        <f t="shared" si="36"/>
        <v/>
      </c>
      <c r="U74" s="88"/>
      <c r="V74" s="91" t="str">
        <f t="shared" si="37"/>
        <v/>
      </c>
      <c r="W74" s="68"/>
      <c r="X74" s="92"/>
      <c r="AB74" s="3" t="str">
        <f t="shared" si="38"/>
        <v/>
      </c>
      <c r="AC74" s="41" t="str">
        <f t="shared" si="39"/>
        <v/>
      </c>
      <c r="AD74" s="42" t="str">
        <f>IF($AC74="","",IF(個人種目入力!$AN74=2,VLOOKUP($AC74,'(種目・作業用)'!$A$22:$D$43,2,FALSE),VLOOKUP($AC74,'(種目・作業用)'!$A$2:$D$22,2,FALSE)))</f>
        <v/>
      </c>
      <c r="AE74" s="42" t="str">
        <f>IF($AC74="","",IF(個人種目入力!$AN74=2,VLOOKUP($AC74,'(種目・作業用)'!$A$22:$D$43,3,FALSE),VLOOKUP($AC74,'(種目・作業用)'!$A$2:$D$22,3,FALSE)))</f>
        <v/>
      </c>
      <c r="AF74" s="42" t="str">
        <f>IF($AC74="","",IF(個人種目入力!$AN74=2,VLOOKUP($AC74,'(種目・作業用)'!$A$22:$D$43,4,FALSE),VLOOKUP($AC74,'(種目・作業用)'!$A$2:$D$22,4,FALSE)))</f>
        <v/>
      </c>
      <c r="AG74" s="43" t="str">
        <f t="shared" si="40"/>
        <v/>
      </c>
      <c r="AH74" s="3" t="str">
        <f t="shared" si="32"/>
        <v xml:space="preserve"> </v>
      </c>
      <c r="AI74" s="3" t="str">
        <f t="shared" si="41"/>
        <v/>
      </c>
      <c r="AJ74" s="3" t="str">
        <f t="shared" si="42"/>
        <v/>
      </c>
      <c r="AK74" s="3" t="str">
        <f t="shared" si="43"/>
        <v/>
      </c>
      <c r="AL74" s="44" t="str">
        <f t="shared" si="44"/>
        <v/>
      </c>
      <c r="AM74" s="3" t="str">
        <f t="shared" si="33"/>
        <v/>
      </c>
      <c r="AN74" s="3" t="str">
        <f t="shared" si="45"/>
        <v/>
      </c>
      <c r="AO74" s="3" t="str">
        <f t="shared" si="47"/>
        <v/>
      </c>
      <c r="AP74" s="3" t="str">
        <f t="shared" si="34"/>
        <v/>
      </c>
      <c r="AQ74" s="3" t="s">
        <v>161</v>
      </c>
      <c r="AR74" s="1"/>
      <c r="AS74" s="1" t="str">
        <f t="shared" si="46"/>
        <v>　</v>
      </c>
    </row>
    <row r="75" spans="1:45" ht="22.5" customHeight="1">
      <c r="A75" s="94">
        <v>69</v>
      </c>
      <c r="B75" s="86"/>
      <c r="C75" s="86"/>
      <c r="D75" s="86"/>
      <c r="E75" s="86"/>
      <c r="F75" s="86"/>
      <c r="G75" s="54"/>
      <c r="H75" s="87"/>
      <c r="I75" s="88"/>
      <c r="J75" s="88"/>
      <c r="K75" s="88"/>
      <c r="L75" s="89"/>
      <c r="M75" s="88"/>
      <c r="N75" s="88"/>
      <c r="O75" s="90" t="str">
        <f t="shared" si="35"/>
        <v/>
      </c>
      <c r="P75" s="88"/>
      <c r="Q75" s="87"/>
      <c r="R75" s="88"/>
      <c r="S75" s="88"/>
      <c r="T75" s="91" t="str">
        <f t="shared" si="36"/>
        <v/>
      </c>
      <c r="U75" s="88"/>
      <c r="V75" s="91" t="str">
        <f t="shared" si="37"/>
        <v/>
      </c>
      <c r="W75" s="68"/>
      <c r="X75" s="92"/>
      <c r="AB75" s="3" t="str">
        <f t="shared" si="38"/>
        <v/>
      </c>
      <c r="AC75" s="41" t="str">
        <f t="shared" si="39"/>
        <v/>
      </c>
      <c r="AD75" s="42" t="str">
        <f>IF($AC75="","",IF(個人種目入力!$AN75=2,VLOOKUP($AC75,'(種目・作業用)'!$A$22:$D$43,2,FALSE),VLOOKUP($AC75,'(種目・作業用)'!$A$2:$D$22,2,FALSE)))</f>
        <v/>
      </c>
      <c r="AE75" s="42" t="str">
        <f>IF($AC75="","",IF(個人種目入力!$AN75=2,VLOOKUP($AC75,'(種目・作業用)'!$A$22:$D$43,3,FALSE),VLOOKUP($AC75,'(種目・作業用)'!$A$2:$D$22,3,FALSE)))</f>
        <v/>
      </c>
      <c r="AF75" s="42" t="str">
        <f>IF($AC75="","",IF(個人種目入力!$AN75=2,VLOOKUP($AC75,'(種目・作業用)'!$A$22:$D$43,4,FALSE),VLOOKUP($AC75,'(種目・作業用)'!$A$2:$D$22,4,FALSE)))</f>
        <v/>
      </c>
      <c r="AG75" s="43" t="str">
        <f t="shared" si="40"/>
        <v/>
      </c>
      <c r="AH75" s="3" t="str">
        <f t="shared" si="32"/>
        <v xml:space="preserve"> </v>
      </c>
      <c r="AI75" s="3" t="str">
        <f t="shared" si="41"/>
        <v/>
      </c>
      <c r="AJ75" s="3" t="str">
        <f t="shared" si="42"/>
        <v/>
      </c>
      <c r="AK75" s="3" t="str">
        <f t="shared" si="43"/>
        <v/>
      </c>
      <c r="AL75" s="44" t="str">
        <f t="shared" si="44"/>
        <v/>
      </c>
      <c r="AM75" s="3" t="str">
        <f t="shared" si="33"/>
        <v/>
      </c>
      <c r="AN75" s="3" t="str">
        <f t="shared" si="45"/>
        <v/>
      </c>
      <c r="AO75" s="3" t="str">
        <f t="shared" si="47"/>
        <v/>
      </c>
      <c r="AP75" s="3" t="str">
        <f t="shared" si="34"/>
        <v/>
      </c>
      <c r="AQ75" s="3" t="s">
        <v>161</v>
      </c>
      <c r="AR75" s="1"/>
      <c r="AS75" s="1" t="str">
        <f t="shared" si="46"/>
        <v>　</v>
      </c>
    </row>
    <row r="76" spans="1:45" ht="22.5" customHeight="1">
      <c r="A76" s="94">
        <v>70</v>
      </c>
      <c r="B76" s="86"/>
      <c r="C76" s="86"/>
      <c r="D76" s="86"/>
      <c r="E76" s="86"/>
      <c r="F76" s="86"/>
      <c r="G76" s="54"/>
      <c r="H76" s="87"/>
      <c r="I76" s="88"/>
      <c r="J76" s="88"/>
      <c r="K76" s="88"/>
      <c r="L76" s="89"/>
      <c r="M76" s="88"/>
      <c r="N76" s="88"/>
      <c r="O76" s="90" t="str">
        <f t="shared" si="35"/>
        <v/>
      </c>
      <c r="P76" s="88"/>
      <c r="Q76" s="87"/>
      <c r="R76" s="88"/>
      <c r="S76" s="88"/>
      <c r="T76" s="91" t="str">
        <f t="shared" si="36"/>
        <v/>
      </c>
      <c r="U76" s="88"/>
      <c r="V76" s="91" t="str">
        <f t="shared" si="37"/>
        <v/>
      </c>
      <c r="W76" s="68"/>
      <c r="X76" s="92"/>
      <c r="AB76" s="3" t="str">
        <f t="shared" si="38"/>
        <v/>
      </c>
      <c r="AC76" s="41" t="str">
        <f t="shared" si="39"/>
        <v/>
      </c>
      <c r="AD76" s="42" t="str">
        <f>IF($AC76="","",IF(個人種目入力!$AN76=2,VLOOKUP($AC76,'(種目・作業用)'!$A$22:$D$43,2,FALSE),VLOOKUP($AC76,'(種目・作業用)'!$A$2:$D$22,2,FALSE)))</f>
        <v/>
      </c>
      <c r="AE76" s="42" t="str">
        <f>IF($AC76="","",IF(個人種目入力!$AN76=2,VLOOKUP($AC76,'(種目・作業用)'!$A$22:$D$43,3,FALSE),VLOOKUP($AC76,'(種目・作業用)'!$A$2:$D$22,3,FALSE)))</f>
        <v/>
      </c>
      <c r="AF76" s="42" t="str">
        <f>IF($AC76="","",IF(個人種目入力!$AN76=2,VLOOKUP($AC76,'(種目・作業用)'!$A$22:$D$43,4,FALSE),VLOOKUP($AC76,'(種目・作業用)'!$A$2:$D$22,4,FALSE)))</f>
        <v/>
      </c>
      <c r="AG76" s="43" t="str">
        <f t="shared" si="40"/>
        <v/>
      </c>
      <c r="AH76" s="3" t="str">
        <f t="shared" si="32"/>
        <v xml:space="preserve"> </v>
      </c>
      <c r="AI76" s="3" t="str">
        <f t="shared" si="41"/>
        <v/>
      </c>
      <c r="AJ76" s="3" t="str">
        <f t="shared" si="42"/>
        <v/>
      </c>
      <c r="AK76" s="3" t="str">
        <f t="shared" si="43"/>
        <v/>
      </c>
      <c r="AL76" s="44" t="str">
        <f t="shared" si="44"/>
        <v/>
      </c>
      <c r="AM76" s="3" t="str">
        <f t="shared" si="33"/>
        <v/>
      </c>
      <c r="AN76" s="3" t="str">
        <f t="shared" si="45"/>
        <v/>
      </c>
      <c r="AO76" s="3" t="str">
        <f t="shared" si="47"/>
        <v/>
      </c>
      <c r="AP76" s="3" t="str">
        <f t="shared" si="34"/>
        <v/>
      </c>
      <c r="AQ76" s="3" t="s">
        <v>161</v>
      </c>
      <c r="AR76" s="1"/>
      <c r="AS76" s="1" t="str">
        <f t="shared" si="46"/>
        <v>　</v>
      </c>
    </row>
    <row r="77" spans="1:45" ht="22.5" customHeight="1">
      <c r="A77" s="94">
        <v>71</v>
      </c>
      <c r="B77" s="86"/>
      <c r="C77" s="86"/>
      <c r="D77" s="86"/>
      <c r="E77" s="86"/>
      <c r="F77" s="86"/>
      <c r="G77" s="54"/>
      <c r="H77" s="87"/>
      <c r="I77" s="88"/>
      <c r="J77" s="88"/>
      <c r="K77" s="88"/>
      <c r="L77" s="89"/>
      <c r="M77" s="88"/>
      <c r="N77" s="88"/>
      <c r="O77" s="90" t="str">
        <f t="shared" si="35"/>
        <v/>
      </c>
      <c r="P77" s="88"/>
      <c r="Q77" s="87"/>
      <c r="R77" s="88"/>
      <c r="S77" s="88"/>
      <c r="T77" s="91" t="str">
        <f t="shared" si="36"/>
        <v/>
      </c>
      <c r="U77" s="88"/>
      <c r="V77" s="91" t="str">
        <f t="shared" si="37"/>
        <v/>
      </c>
      <c r="W77" s="68"/>
      <c r="X77" s="92"/>
      <c r="AB77" s="3" t="str">
        <f t="shared" si="38"/>
        <v/>
      </c>
      <c r="AC77" s="41" t="str">
        <f t="shared" si="39"/>
        <v/>
      </c>
      <c r="AD77" s="42" t="str">
        <f>IF($AC77="","",IF(個人種目入力!$AN77=2,VLOOKUP($AC77,'(種目・作業用)'!$A$22:$D$43,2,FALSE),VLOOKUP($AC77,'(種目・作業用)'!$A$2:$D$22,2,FALSE)))</f>
        <v/>
      </c>
      <c r="AE77" s="42" t="str">
        <f>IF($AC77="","",IF(個人種目入力!$AN77=2,VLOOKUP($AC77,'(種目・作業用)'!$A$22:$D$43,3,FALSE),VLOOKUP($AC77,'(種目・作業用)'!$A$2:$D$22,3,FALSE)))</f>
        <v/>
      </c>
      <c r="AF77" s="42" t="str">
        <f>IF($AC77="","",IF(個人種目入力!$AN77=2,VLOOKUP($AC77,'(種目・作業用)'!$A$22:$D$43,4,FALSE),VLOOKUP($AC77,'(種目・作業用)'!$A$2:$D$22,4,FALSE)))</f>
        <v/>
      </c>
      <c r="AG77" s="43" t="str">
        <f t="shared" si="40"/>
        <v/>
      </c>
      <c r="AH77" s="3" t="str">
        <f t="shared" si="32"/>
        <v xml:space="preserve"> </v>
      </c>
      <c r="AI77" s="3" t="str">
        <f t="shared" si="41"/>
        <v/>
      </c>
      <c r="AJ77" s="3" t="str">
        <f t="shared" si="42"/>
        <v/>
      </c>
      <c r="AK77" s="3" t="str">
        <f t="shared" si="43"/>
        <v/>
      </c>
      <c r="AL77" s="44" t="str">
        <f t="shared" si="44"/>
        <v/>
      </c>
      <c r="AM77" s="3" t="str">
        <f t="shared" si="33"/>
        <v/>
      </c>
      <c r="AN77" s="3" t="str">
        <f t="shared" si="45"/>
        <v/>
      </c>
      <c r="AO77" s="3" t="str">
        <f t="shared" si="47"/>
        <v/>
      </c>
      <c r="AP77" s="3" t="str">
        <f t="shared" si="34"/>
        <v/>
      </c>
      <c r="AQ77" s="3" t="s">
        <v>161</v>
      </c>
      <c r="AR77" s="1"/>
      <c r="AS77" s="1" t="str">
        <f t="shared" si="46"/>
        <v>　</v>
      </c>
    </row>
    <row r="78" spans="1:45" ht="22.5" customHeight="1">
      <c r="A78" s="94">
        <v>72</v>
      </c>
      <c r="B78" s="86"/>
      <c r="C78" s="86"/>
      <c r="D78" s="86"/>
      <c r="E78" s="86"/>
      <c r="F78" s="86"/>
      <c r="G78" s="54"/>
      <c r="H78" s="87"/>
      <c r="I78" s="88"/>
      <c r="J78" s="88"/>
      <c r="K78" s="88"/>
      <c r="L78" s="89"/>
      <c r="M78" s="88"/>
      <c r="N78" s="88"/>
      <c r="O78" s="90" t="str">
        <f t="shared" si="35"/>
        <v/>
      </c>
      <c r="P78" s="88"/>
      <c r="Q78" s="87"/>
      <c r="R78" s="88"/>
      <c r="S78" s="88"/>
      <c r="T78" s="91" t="str">
        <f t="shared" si="36"/>
        <v/>
      </c>
      <c r="U78" s="88"/>
      <c r="V78" s="91" t="str">
        <f t="shared" si="37"/>
        <v/>
      </c>
      <c r="W78" s="68"/>
      <c r="X78" s="92"/>
      <c r="AB78" s="3" t="str">
        <f t="shared" si="38"/>
        <v/>
      </c>
      <c r="AC78" s="41" t="str">
        <f t="shared" si="39"/>
        <v/>
      </c>
      <c r="AD78" s="42" t="str">
        <f>IF($AC78="","",IF(個人種目入力!$AN78=2,VLOOKUP($AC78,'(種目・作業用)'!$A$22:$D$43,2,FALSE),VLOOKUP($AC78,'(種目・作業用)'!$A$2:$D$22,2,FALSE)))</f>
        <v/>
      </c>
      <c r="AE78" s="42" t="str">
        <f>IF($AC78="","",IF(個人種目入力!$AN78=2,VLOOKUP($AC78,'(種目・作業用)'!$A$22:$D$43,3,FALSE),VLOOKUP($AC78,'(種目・作業用)'!$A$2:$D$22,3,FALSE)))</f>
        <v/>
      </c>
      <c r="AF78" s="42" t="str">
        <f>IF($AC78="","",IF(個人種目入力!$AN78=2,VLOOKUP($AC78,'(種目・作業用)'!$A$22:$D$43,4,FALSE),VLOOKUP($AC78,'(種目・作業用)'!$A$2:$D$22,4,FALSE)))</f>
        <v/>
      </c>
      <c r="AG78" s="43" t="str">
        <f t="shared" si="40"/>
        <v/>
      </c>
      <c r="AH78" s="3" t="str">
        <f t="shared" si="32"/>
        <v xml:space="preserve"> </v>
      </c>
      <c r="AI78" s="3" t="str">
        <f t="shared" si="41"/>
        <v/>
      </c>
      <c r="AJ78" s="3" t="str">
        <f t="shared" si="42"/>
        <v/>
      </c>
      <c r="AK78" s="3" t="str">
        <f t="shared" si="43"/>
        <v/>
      </c>
      <c r="AL78" s="44" t="str">
        <f t="shared" si="44"/>
        <v/>
      </c>
      <c r="AM78" s="3" t="str">
        <f t="shared" si="33"/>
        <v/>
      </c>
      <c r="AN78" s="3" t="str">
        <f t="shared" si="45"/>
        <v/>
      </c>
      <c r="AO78" s="3" t="str">
        <f t="shared" si="47"/>
        <v/>
      </c>
      <c r="AP78" s="3" t="str">
        <f t="shared" si="34"/>
        <v/>
      </c>
      <c r="AQ78" s="3" t="s">
        <v>161</v>
      </c>
      <c r="AR78" s="1"/>
      <c r="AS78" s="1" t="str">
        <f t="shared" si="46"/>
        <v>　</v>
      </c>
    </row>
    <row r="79" spans="1:45" ht="22.5" customHeight="1">
      <c r="A79" s="94">
        <v>73</v>
      </c>
      <c r="B79" s="86"/>
      <c r="C79" s="86"/>
      <c r="D79" s="86"/>
      <c r="E79" s="86"/>
      <c r="F79" s="86"/>
      <c r="G79" s="54"/>
      <c r="H79" s="87"/>
      <c r="I79" s="88"/>
      <c r="J79" s="88"/>
      <c r="K79" s="88"/>
      <c r="L79" s="89"/>
      <c r="M79" s="88"/>
      <c r="N79" s="88"/>
      <c r="O79" s="90" t="str">
        <f t="shared" si="35"/>
        <v/>
      </c>
      <c r="P79" s="88"/>
      <c r="Q79" s="87"/>
      <c r="R79" s="88"/>
      <c r="S79" s="88"/>
      <c r="T79" s="91" t="str">
        <f t="shared" si="36"/>
        <v/>
      </c>
      <c r="U79" s="88"/>
      <c r="V79" s="91" t="str">
        <f t="shared" si="37"/>
        <v/>
      </c>
      <c r="W79" s="68"/>
      <c r="X79" s="92"/>
      <c r="AB79" s="3" t="str">
        <f t="shared" si="38"/>
        <v/>
      </c>
      <c r="AC79" s="41" t="str">
        <f t="shared" si="39"/>
        <v/>
      </c>
      <c r="AD79" s="42" t="str">
        <f>IF($AC79="","",IF(個人種目入力!$AN79=2,VLOOKUP($AC79,'(種目・作業用)'!$A$22:$D$43,2,FALSE),VLOOKUP($AC79,'(種目・作業用)'!$A$2:$D$22,2,FALSE)))</f>
        <v/>
      </c>
      <c r="AE79" s="42" t="str">
        <f>IF($AC79="","",IF(個人種目入力!$AN79=2,VLOOKUP($AC79,'(種目・作業用)'!$A$22:$D$43,3,FALSE),VLOOKUP($AC79,'(種目・作業用)'!$A$2:$D$22,3,FALSE)))</f>
        <v/>
      </c>
      <c r="AF79" s="42" t="str">
        <f>IF($AC79="","",IF(個人種目入力!$AN79=2,VLOOKUP($AC79,'(種目・作業用)'!$A$22:$D$43,4,FALSE),VLOOKUP($AC79,'(種目・作業用)'!$A$2:$D$22,4,FALSE)))</f>
        <v/>
      </c>
      <c r="AG79" s="43" t="str">
        <f t="shared" si="40"/>
        <v/>
      </c>
      <c r="AH79" s="3" t="str">
        <f t="shared" si="32"/>
        <v xml:space="preserve"> </v>
      </c>
      <c r="AI79" s="3" t="str">
        <f t="shared" si="41"/>
        <v/>
      </c>
      <c r="AJ79" s="3" t="str">
        <f t="shared" si="42"/>
        <v/>
      </c>
      <c r="AK79" s="3" t="str">
        <f t="shared" si="43"/>
        <v/>
      </c>
      <c r="AL79" s="44" t="str">
        <f t="shared" si="44"/>
        <v/>
      </c>
      <c r="AM79" s="3" t="str">
        <f t="shared" si="33"/>
        <v/>
      </c>
      <c r="AN79" s="3" t="str">
        <f t="shared" si="45"/>
        <v/>
      </c>
      <c r="AO79" s="3" t="str">
        <f t="shared" si="47"/>
        <v/>
      </c>
      <c r="AP79" s="3" t="str">
        <f t="shared" si="34"/>
        <v/>
      </c>
      <c r="AQ79" s="3" t="s">
        <v>161</v>
      </c>
      <c r="AR79" s="1"/>
      <c r="AS79" s="1" t="str">
        <f t="shared" si="46"/>
        <v>　</v>
      </c>
    </row>
    <row r="80" spans="1:45" ht="22.5" customHeight="1">
      <c r="A80" s="94">
        <v>74</v>
      </c>
      <c r="B80" s="86"/>
      <c r="C80" s="86"/>
      <c r="D80" s="86"/>
      <c r="E80" s="86"/>
      <c r="F80" s="86"/>
      <c r="G80" s="54"/>
      <c r="H80" s="87"/>
      <c r="I80" s="88"/>
      <c r="J80" s="88"/>
      <c r="K80" s="88"/>
      <c r="L80" s="89"/>
      <c r="M80" s="88"/>
      <c r="N80" s="88"/>
      <c r="O80" s="90" t="str">
        <f t="shared" si="35"/>
        <v/>
      </c>
      <c r="P80" s="88"/>
      <c r="Q80" s="87"/>
      <c r="R80" s="88"/>
      <c r="S80" s="88"/>
      <c r="T80" s="91" t="str">
        <f t="shared" si="36"/>
        <v/>
      </c>
      <c r="U80" s="88"/>
      <c r="V80" s="91" t="str">
        <f t="shared" si="37"/>
        <v/>
      </c>
      <c r="W80" s="68"/>
      <c r="X80" s="92"/>
      <c r="AB80" s="3" t="str">
        <f t="shared" si="38"/>
        <v/>
      </c>
      <c r="AC80" s="41" t="str">
        <f t="shared" si="39"/>
        <v/>
      </c>
      <c r="AD80" s="42" t="str">
        <f>IF($AC80="","",IF(個人種目入力!$AN80=2,VLOOKUP($AC80,'(種目・作業用)'!$A$22:$D$43,2,FALSE),VLOOKUP($AC80,'(種目・作業用)'!$A$2:$D$22,2,FALSE)))</f>
        <v/>
      </c>
      <c r="AE80" s="42" t="str">
        <f>IF($AC80="","",IF(個人種目入力!$AN80=2,VLOOKUP($AC80,'(種目・作業用)'!$A$22:$D$43,3,FALSE),VLOOKUP($AC80,'(種目・作業用)'!$A$2:$D$22,3,FALSE)))</f>
        <v/>
      </c>
      <c r="AF80" s="42" t="str">
        <f>IF($AC80="","",IF(個人種目入力!$AN80=2,VLOOKUP($AC80,'(種目・作業用)'!$A$22:$D$43,4,FALSE),VLOOKUP($AC80,'(種目・作業用)'!$A$2:$D$22,4,FALSE)))</f>
        <v/>
      </c>
      <c r="AG80" s="43" t="str">
        <f t="shared" si="40"/>
        <v/>
      </c>
      <c r="AH80" s="3" t="str">
        <f t="shared" si="32"/>
        <v xml:space="preserve"> </v>
      </c>
      <c r="AI80" s="3" t="str">
        <f t="shared" si="41"/>
        <v/>
      </c>
      <c r="AJ80" s="3" t="str">
        <f t="shared" si="42"/>
        <v/>
      </c>
      <c r="AK80" s="3" t="str">
        <f t="shared" si="43"/>
        <v/>
      </c>
      <c r="AL80" s="44" t="str">
        <f t="shared" si="44"/>
        <v/>
      </c>
      <c r="AM80" s="3" t="str">
        <f t="shared" si="33"/>
        <v/>
      </c>
      <c r="AN80" s="3" t="str">
        <f t="shared" si="45"/>
        <v/>
      </c>
      <c r="AO80" s="3" t="str">
        <f t="shared" si="47"/>
        <v/>
      </c>
      <c r="AP80" s="3" t="str">
        <f t="shared" si="34"/>
        <v/>
      </c>
      <c r="AQ80" s="3" t="s">
        <v>161</v>
      </c>
      <c r="AR80" s="1"/>
      <c r="AS80" s="1" t="str">
        <f t="shared" si="46"/>
        <v>　</v>
      </c>
    </row>
    <row r="81" spans="1:45" ht="22.5" customHeight="1">
      <c r="A81" s="94">
        <v>75</v>
      </c>
      <c r="B81" s="86"/>
      <c r="C81" s="86"/>
      <c r="D81" s="86"/>
      <c r="E81" s="86"/>
      <c r="F81" s="86"/>
      <c r="G81" s="54"/>
      <c r="H81" s="87"/>
      <c r="I81" s="88"/>
      <c r="J81" s="88"/>
      <c r="K81" s="88"/>
      <c r="L81" s="89"/>
      <c r="M81" s="88"/>
      <c r="N81" s="88"/>
      <c r="O81" s="90" t="str">
        <f t="shared" si="35"/>
        <v/>
      </c>
      <c r="P81" s="88"/>
      <c r="Q81" s="87"/>
      <c r="R81" s="88"/>
      <c r="S81" s="88"/>
      <c r="T81" s="91" t="str">
        <f t="shared" si="36"/>
        <v/>
      </c>
      <c r="U81" s="88"/>
      <c r="V81" s="91" t="str">
        <f t="shared" si="37"/>
        <v/>
      </c>
      <c r="W81" s="68"/>
      <c r="X81" s="92"/>
      <c r="AB81" s="3" t="str">
        <f t="shared" si="38"/>
        <v/>
      </c>
      <c r="AC81" s="41" t="str">
        <f t="shared" si="39"/>
        <v/>
      </c>
      <c r="AD81" s="42" t="str">
        <f>IF($AC81="","",IF(個人種目入力!$AN81=2,VLOOKUP($AC81,'(種目・作業用)'!$A$22:$D$43,2,FALSE),VLOOKUP($AC81,'(種目・作業用)'!$A$2:$D$22,2,FALSE)))</f>
        <v/>
      </c>
      <c r="AE81" s="42" t="str">
        <f>IF($AC81="","",IF(個人種目入力!$AN81=2,VLOOKUP($AC81,'(種目・作業用)'!$A$22:$D$43,3,FALSE),VLOOKUP($AC81,'(種目・作業用)'!$A$2:$D$22,3,FALSE)))</f>
        <v/>
      </c>
      <c r="AF81" s="42" t="str">
        <f>IF($AC81="","",IF(個人種目入力!$AN81=2,VLOOKUP($AC81,'(種目・作業用)'!$A$22:$D$43,4,FALSE),VLOOKUP($AC81,'(種目・作業用)'!$A$2:$D$22,4,FALSE)))</f>
        <v/>
      </c>
      <c r="AG81" s="43" t="str">
        <f t="shared" si="40"/>
        <v/>
      </c>
      <c r="AH81" s="3" t="str">
        <f t="shared" si="32"/>
        <v xml:space="preserve"> </v>
      </c>
      <c r="AI81" s="3" t="str">
        <f t="shared" si="41"/>
        <v/>
      </c>
      <c r="AJ81" s="3" t="str">
        <f t="shared" si="42"/>
        <v/>
      </c>
      <c r="AK81" s="3" t="str">
        <f t="shared" si="43"/>
        <v/>
      </c>
      <c r="AL81" s="44" t="str">
        <f t="shared" si="44"/>
        <v/>
      </c>
      <c r="AM81" s="3" t="str">
        <f t="shared" si="33"/>
        <v/>
      </c>
      <c r="AN81" s="3" t="str">
        <f t="shared" si="45"/>
        <v/>
      </c>
      <c r="AO81" s="3" t="str">
        <f t="shared" si="47"/>
        <v/>
      </c>
      <c r="AP81" s="3" t="str">
        <f t="shared" si="34"/>
        <v/>
      </c>
      <c r="AQ81" s="3" t="s">
        <v>161</v>
      </c>
      <c r="AR81" s="1"/>
      <c r="AS81" s="1" t="str">
        <f t="shared" si="46"/>
        <v>　</v>
      </c>
    </row>
    <row r="82" spans="1:45" ht="22.5" customHeight="1">
      <c r="A82" s="94">
        <v>76</v>
      </c>
      <c r="B82" s="86"/>
      <c r="C82" s="86"/>
      <c r="D82" s="86"/>
      <c r="E82" s="86"/>
      <c r="F82" s="86"/>
      <c r="G82" s="54"/>
      <c r="H82" s="87"/>
      <c r="I82" s="88"/>
      <c r="J82" s="88"/>
      <c r="K82" s="88"/>
      <c r="L82" s="89"/>
      <c r="M82" s="88"/>
      <c r="N82" s="88"/>
      <c r="O82" s="90" t="str">
        <f t="shared" si="35"/>
        <v/>
      </c>
      <c r="P82" s="88"/>
      <c r="Q82" s="87"/>
      <c r="R82" s="88"/>
      <c r="S82" s="88"/>
      <c r="T82" s="91" t="str">
        <f t="shared" si="36"/>
        <v/>
      </c>
      <c r="U82" s="88"/>
      <c r="V82" s="91" t="str">
        <f t="shared" si="37"/>
        <v/>
      </c>
      <c r="W82" s="68"/>
      <c r="X82" s="93"/>
      <c r="AB82" s="3" t="str">
        <f t="shared" si="38"/>
        <v/>
      </c>
      <c r="AC82" s="41" t="str">
        <f t="shared" si="39"/>
        <v/>
      </c>
      <c r="AD82" s="42" t="str">
        <f>IF($AC82="","",IF(個人種目入力!$AN82=2,VLOOKUP($AC82,'(種目・作業用)'!$A$22:$D$43,2,FALSE),VLOOKUP($AC82,'(種目・作業用)'!$A$2:$D$22,2,FALSE)))</f>
        <v/>
      </c>
      <c r="AE82" s="42" t="str">
        <f>IF($AC82="","",IF(個人種目入力!$AN82=2,VLOOKUP($AC82,'(種目・作業用)'!$A$22:$D$43,3,FALSE),VLOOKUP($AC82,'(種目・作業用)'!$A$2:$D$22,3,FALSE)))</f>
        <v/>
      </c>
      <c r="AF82" s="42" t="str">
        <f>IF($AC82="","",IF(個人種目入力!$AN82=2,VLOOKUP($AC82,'(種目・作業用)'!$A$22:$D$43,4,FALSE),VLOOKUP($AC82,'(種目・作業用)'!$A$2:$D$22,4,FALSE)))</f>
        <v/>
      </c>
      <c r="AG82" s="43" t="str">
        <f t="shared" si="40"/>
        <v/>
      </c>
      <c r="AH82" s="3" t="str">
        <f t="shared" ref="AH82:AH106" si="48">IF(AG82="000",AF82,CONCATENATE(AF82," ",AG82))</f>
        <v xml:space="preserve"> </v>
      </c>
      <c r="AI82" s="3" t="str">
        <f t="shared" si="41"/>
        <v/>
      </c>
      <c r="AJ82" s="3" t="str">
        <f t="shared" si="42"/>
        <v/>
      </c>
      <c r="AK82" s="3" t="str">
        <f t="shared" si="43"/>
        <v/>
      </c>
      <c r="AL82" s="44" t="str">
        <f t="shared" si="44"/>
        <v/>
      </c>
      <c r="AM82" s="3" t="str">
        <f t="shared" ref="AM82:AM106" si="49">IF(ISNUMBER(AI82),$AM$4,"")</f>
        <v/>
      </c>
      <c r="AN82" s="3" t="str">
        <f t="shared" si="45"/>
        <v/>
      </c>
      <c r="AO82" s="3" t="str">
        <f t="shared" si="47"/>
        <v/>
      </c>
      <c r="AP82" s="3" t="str">
        <f t="shared" ref="AP82:AP106" si="50">IF(ISNUMBER(AI82),$AK$4,"")</f>
        <v/>
      </c>
      <c r="AQ82" s="3" t="s">
        <v>161</v>
      </c>
      <c r="AR82" s="1"/>
      <c r="AS82" s="1" t="str">
        <f t="shared" si="46"/>
        <v>　</v>
      </c>
    </row>
    <row r="83" spans="1:45" ht="22.5" customHeight="1">
      <c r="A83" s="94">
        <v>77</v>
      </c>
      <c r="B83" s="86"/>
      <c r="C83" s="86"/>
      <c r="D83" s="86"/>
      <c r="E83" s="86"/>
      <c r="F83" s="86"/>
      <c r="G83" s="54"/>
      <c r="H83" s="87"/>
      <c r="I83" s="88"/>
      <c r="J83" s="88"/>
      <c r="K83" s="88"/>
      <c r="L83" s="89"/>
      <c r="M83" s="88"/>
      <c r="N83" s="88"/>
      <c r="O83" s="90" t="str">
        <f t="shared" si="35"/>
        <v/>
      </c>
      <c r="P83" s="88"/>
      <c r="Q83" s="87"/>
      <c r="R83" s="88"/>
      <c r="S83" s="88"/>
      <c r="T83" s="91" t="str">
        <f t="shared" si="36"/>
        <v/>
      </c>
      <c r="U83" s="88"/>
      <c r="V83" s="91" t="str">
        <f t="shared" si="37"/>
        <v/>
      </c>
      <c r="W83" s="68"/>
      <c r="X83" s="92"/>
      <c r="AB83" s="3" t="str">
        <f t="shared" si="38"/>
        <v/>
      </c>
      <c r="AC83" s="41" t="str">
        <f t="shared" si="39"/>
        <v/>
      </c>
      <c r="AD83" s="42" t="str">
        <f>IF($AC83="","",IF(個人種目入力!$AN83=2,VLOOKUP($AC83,'(種目・作業用)'!$A$22:$D$43,2,FALSE),VLOOKUP($AC83,'(種目・作業用)'!$A$2:$D$22,2,FALSE)))</f>
        <v/>
      </c>
      <c r="AE83" s="42" t="str">
        <f>IF($AC83="","",IF(個人種目入力!$AN83=2,VLOOKUP($AC83,'(種目・作業用)'!$A$22:$D$43,3,FALSE),VLOOKUP($AC83,'(種目・作業用)'!$A$2:$D$22,3,FALSE)))</f>
        <v/>
      </c>
      <c r="AF83" s="42" t="str">
        <f>IF($AC83="","",IF(個人種目入力!$AN83=2,VLOOKUP($AC83,'(種目・作業用)'!$A$22:$D$43,4,FALSE),VLOOKUP($AC83,'(種目・作業用)'!$A$2:$D$22,4,FALSE)))</f>
        <v/>
      </c>
      <c r="AG83" s="43" t="str">
        <f t="shared" si="40"/>
        <v/>
      </c>
      <c r="AH83" s="3" t="str">
        <f t="shared" si="48"/>
        <v xml:space="preserve"> </v>
      </c>
      <c r="AI83" s="3" t="str">
        <f t="shared" si="41"/>
        <v/>
      </c>
      <c r="AJ83" s="3" t="str">
        <f t="shared" si="42"/>
        <v/>
      </c>
      <c r="AK83" s="3" t="str">
        <f t="shared" si="43"/>
        <v/>
      </c>
      <c r="AL83" s="44" t="str">
        <f t="shared" si="44"/>
        <v/>
      </c>
      <c r="AM83" s="3" t="str">
        <f t="shared" si="49"/>
        <v/>
      </c>
      <c r="AN83" s="3" t="str">
        <f t="shared" si="45"/>
        <v/>
      </c>
      <c r="AO83" s="3" t="str">
        <f t="shared" si="47"/>
        <v/>
      </c>
      <c r="AP83" s="3" t="str">
        <f t="shared" si="50"/>
        <v/>
      </c>
      <c r="AQ83" s="3" t="s">
        <v>161</v>
      </c>
      <c r="AR83" s="1"/>
      <c r="AS83" s="1" t="str">
        <f t="shared" si="46"/>
        <v>　</v>
      </c>
    </row>
    <row r="84" spans="1:45" ht="22.5" customHeight="1">
      <c r="A84" s="94">
        <v>78</v>
      </c>
      <c r="B84" s="86"/>
      <c r="C84" s="86"/>
      <c r="D84" s="86"/>
      <c r="E84" s="86"/>
      <c r="F84" s="86"/>
      <c r="G84" s="54"/>
      <c r="H84" s="87"/>
      <c r="I84" s="88"/>
      <c r="J84" s="88"/>
      <c r="K84" s="88"/>
      <c r="L84" s="89"/>
      <c r="M84" s="88"/>
      <c r="N84" s="88"/>
      <c r="O84" s="90" t="str">
        <f t="shared" si="35"/>
        <v/>
      </c>
      <c r="P84" s="88"/>
      <c r="Q84" s="87"/>
      <c r="R84" s="88"/>
      <c r="S84" s="88"/>
      <c r="T84" s="91" t="str">
        <f t="shared" si="36"/>
        <v/>
      </c>
      <c r="U84" s="88"/>
      <c r="V84" s="91" t="str">
        <f t="shared" si="37"/>
        <v/>
      </c>
      <c r="W84" s="68"/>
      <c r="X84" s="92"/>
      <c r="AB84" s="3" t="str">
        <f t="shared" si="38"/>
        <v/>
      </c>
      <c r="AC84" s="41" t="str">
        <f t="shared" si="39"/>
        <v/>
      </c>
      <c r="AD84" s="42" t="str">
        <f>IF($AC84="","",IF(個人種目入力!$AN84=2,VLOOKUP($AC84,'(種目・作業用)'!$A$22:$D$43,2,FALSE),VLOOKUP($AC84,'(種目・作業用)'!$A$2:$D$22,2,FALSE)))</f>
        <v/>
      </c>
      <c r="AE84" s="42" t="str">
        <f>IF($AC84="","",IF(個人種目入力!$AN84=2,VLOOKUP($AC84,'(種目・作業用)'!$A$22:$D$43,3,FALSE),VLOOKUP($AC84,'(種目・作業用)'!$A$2:$D$22,3,FALSE)))</f>
        <v/>
      </c>
      <c r="AF84" s="42" t="str">
        <f>IF($AC84="","",IF(個人種目入力!$AN84=2,VLOOKUP($AC84,'(種目・作業用)'!$A$22:$D$43,4,FALSE),VLOOKUP($AC84,'(種目・作業用)'!$A$2:$D$22,4,FALSE)))</f>
        <v/>
      </c>
      <c r="AG84" s="43" t="str">
        <f t="shared" si="40"/>
        <v/>
      </c>
      <c r="AH84" s="3" t="str">
        <f t="shared" si="48"/>
        <v xml:space="preserve"> </v>
      </c>
      <c r="AI84" s="3" t="str">
        <f t="shared" si="41"/>
        <v/>
      </c>
      <c r="AJ84" s="3" t="str">
        <f t="shared" si="42"/>
        <v/>
      </c>
      <c r="AK84" s="3" t="str">
        <f t="shared" si="43"/>
        <v/>
      </c>
      <c r="AL84" s="44" t="str">
        <f t="shared" si="44"/>
        <v/>
      </c>
      <c r="AM84" s="3" t="str">
        <f t="shared" si="49"/>
        <v/>
      </c>
      <c r="AN84" s="3" t="str">
        <f t="shared" si="45"/>
        <v/>
      </c>
      <c r="AO84" s="3" t="str">
        <f t="shared" si="47"/>
        <v/>
      </c>
      <c r="AP84" s="3" t="str">
        <f t="shared" si="50"/>
        <v/>
      </c>
      <c r="AQ84" s="3" t="s">
        <v>161</v>
      </c>
      <c r="AR84" s="1"/>
      <c r="AS84" s="1" t="str">
        <f t="shared" si="46"/>
        <v>　</v>
      </c>
    </row>
    <row r="85" spans="1:45" ht="22.5" customHeight="1">
      <c r="A85" s="94">
        <v>79</v>
      </c>
      <c r="B85" s="86"/>
      <c r="C85" s="86"/>
      <c r="D85" s="86"/>
      <c r="E85" s="86"/>
      <c r="F85" s="86"/>
      <c r="G85" s="54"/>
      <c r="H85" s="87"/>
      <c r="I85" s="88"/>
      <c r="J85" s="88"/>
      <c r="K85" s="88"/>
      <c r="L85" s="89"/>
      <c r="M85" s="88"/>
      <c r="N85" s="88"/>
      <c r="O85" s="90" t="str">
        <f t="shared" si="35"/>
        <v/>
      </c>
      <c r="P85" s="88"/>
      <c r="Q85" s="87"/>
      <c r="R85" s="88"/>
      <c r="S85" s="88"/>
      <c r="T85" s="91" t="str">
        <f t="shared" si="36"/>
        <v/>
      </c>
      <c r="U85" s="88"/>
      <c r="V85" s="91" t="str">
        <f t="shared" si="37"/>
        <v/>
      </c>
      <c r="W85" s="68"/>
      <c r="X85" s="92"/>
      <c r="AB85" s="3" t="str">
        <f t="shared" si="38"/>
        <v/>
      </c>
      <c r="AC85" s="41" t="str">
        <f t="shared" si="39"/>
        <v/>
      </c>
      <c r="AD85" s="42" t="str">
        <f>IF($AC85="","",IF(個人種目入力!$AN85=2,VLOOKUP($AC85,'(種目・作業用)'!$A$22:$D$43,2,FALSE),VLOOKUP($AC85,'(種目・作業用)'!$A$2:$D$22,2,FALSE)))</f>
        <v/>
      </c>
      <c r="AE85" s="42" t="str">
        <f>IF($AC85="","",IF(個人種目入力!$AN85=2,VLOOKUP($AC85,'(種目・作業用)'!$A$22:$D$43,3,FALSE),VLOOKUP($AC85,'(種目・作業用)'!$A$2:$D$22,3,FALSE)))</f>
        <v/>
      </c>
      <c r="AF85" s="42" t="str">
        <f>IF($AC85="","",IF(個人種目入力!$AN85=2,VLOOKUP($AC85,'(種目・作業用)'!$A$22:$D$43,4,FALSE),VLOOKUP($AC85,'(種目・作業用)'!$A$2:$D$22,4,FALSE)))</f>
        <v/>
      </c>
      <c r="AG85" s="43" t="str">
        <f t="shared" si="40"/>
        <v/>
      </c>
      <c r="AH85" s="3" t="str">
        <f t="shared" si="48"/>
        <v xml:space="preserve"> </v>
      </c>
      <c r="AI85" s="3" t="str">
        <f t="shared" si="41"/>
        <v/>
      </c>
      <c r="AJ85" s="3" t="str">
        <f t="shared" si="42"/>
        <v/>
      </c>
      <c r="AK85" s="3" t="str">
        <f t="shared" si="43"/>
        <v/>
      </c>
      <c r="AL85" s="44" t="str">
        <f t="shared" si="44"/>
        <v/>
      </c>
      <c r="AM85" s="3" t="str">
        <f t="shared" si="49"/>
        <v/>
      </c>
      <c r="AN85" s="3" t="str">
        <f t="shared" si="45"/>
        <v/>
      </c>
      <c r="AO85" s="3" t="str">
        <f t="shared" si="47"/>
        <v/>
      </c>
      <c r="AP85" s="3" t="str">
        <f t="shared" si="50"/>
        <v/>
      </c>
      <c r="AQ85" s="3" t="s">
        <v>161</v>
      </c>
      <c r="AR85" s="1"/>
      <c r="AS85" s="1" t="str">
        <f t="shared" si="46"/>
        <v>　</v>
      </c>
    </row>
    <row r="86" spans="1:45" ht="22.5" customHeight="1">
      <c r="A86" s="94">
        <v>80</v>
      </c>
      <c r="B86" s="86"/>
      <c r="C86" s="86"/>
      <c r="D86" s="86"/>
      <c r="E86" s="86"/>
      <c r="F86" s="86"/>
      <c r="G86" s="54"/>
      <c r="H86" s="87"/>
      <c r="I86" s="88"/>
      <c r="J86" s="88"/>
      <c r="K86" s="88"/>
      <c r="L86" s="89"/>
      <c r="M86" s="88"/>
      <c r="N86" s="88"/>
      <c r="O86" s="90" t="str">
        <f t="shared" si="35"/>
        <v/>
      </c>
      <c r="P86" s="88"/>
      <c r="Q86" s="87"/>
      <c r="R86" s="88"/>
      <c r="S86" s="88"/>
      <c r="T86" s="91" t="str">
        <f t="shared" si="36"/>
        <v/>
      </c>
      <c r="U86" s="88"/>
      <c r="V86" s="91" t="str">
        <f t="shared" si="37"/>
        <v/>
      </c>
      <c r="W86" s="68"/>
      <c r="X86" s="92"/>
      <c r="AB86" s="3" t="str">
        <f t="shared" si="38"/>
        <v/>
      </c>
      <c r="AC86" s="41" t="str">
        <f t="shared" si="39"/>
        <v/>
      </c>
      <c r="AD86" s="42" t="str">
        <f>IF($AC86="","",IF(個人種目入力!$AN86=2,VLOOKUP($AC86,'(種目・作業用)'!$A$22:$D$43,2,FALSE),VLOOKUP($AC86,'(種目・作業用)'!$A$2:$D$22,2,FALSE)))</f>
        <v/>
      </c>
      <c r="AE86" s="42" t="str">
        <f>IF($AC86="","",IF(個人種目入力!$AN86=2,VLOOKUP($AC86,'(種目・作業用)'!$A$22:$D$43,3,FALSE),VLOOKUP($AC86,'(種目・作業用)'!$A$2:$D$22,3,FALSE)))</f>
        <v/>
      </c>
      <c r="AF86" s="42" t="str">
        <f>IF($AC86="","",IF(個人種目入力!$AN86=2,VLOOKUP($AC86,'(種目・作業用)'!$A$22:$D$43,4,FALSE),VLOOKUP($AC86,'(種目・作業用)'!$A$2:$D$22,4,FALSE)))</f>
        <v/>
      </c>
      <c r="AG86" s="43" t="str">
        <f t="shared" si="40"/>
        <v/>
      </c>
      <c r="AH86" s="3" t="str">
        <f t="shared" si="48"/>
        <v xml:space="preserve"> </v>
      </c>
      <c r="AI86" s="3" t="str">
        <f t="shared" si="41"/>
        <v/>
      </c>
      <c r="AJ86" s="3" t="str">
        <f t="shared" si="42"/>
        <v/>
      </c>
      <c r="AK86" s="3" t="str">
        <f t="shared" si="43"/>
        <v/>
      </c>
      <c r="AL86" s="44" t="str">
        <f t="shared" si="44"/>
        <v/>
      </c>
      <c r="AM86" s="3" t="str">
        <f t="shared" si="49"/>
        <v/>
      </c>
      <c r="AN86" s="3" t="str">
        <f t="shared" si="45"/>
        <v/>
      </c>
      <c r="AO86" s="3" t="str">
        <f t="shared" si="47"/>
        <v/>
      </c>
      <c r="AP86" s="3" t="str">
        <f t="shared" si="50"/>
        <v/>
      </c>
      <c r="AQ86" s="3" t="s">
        <v>161</v>
      </c>
      <c r="AR86" s="1"/>
      <c r="AS86" s="1" t="str">
        <f t="shared" si="46"/>
        <v>　</v>
      </c>
    </row>
    <row r="87" spans="1:45" ht="22.5" customHeight="1">
      <c r="A87" s="94">
        <v>81</v>
      </c>
      <c r="B87" s="86"/>
      <c r="C87" s="86"/>
      <c r="D87" s="86"/>
      <c r="E87" s="86"/>
      <c r="F87" s="86"/>
      <c r="G87" s="54"/>
      <c r="H87" s="87"/>
      <c r="I87" s="88"/>
      <c r="J87" s="88"/>
      <c r="K87" s="88"/>
      <c r="L87" s="89"/>
      <c r="M87" s="88"/>
      <c r="N87" s="88"/>
      <c r="O87" s="90" t="str">
        <f t="shared" si="35"/>
        <v/>
      </c>
      <c r="P87" s="88"/>
      <c r="Q87" s="87"/>
      <c r="R87" s="88"/>
      <c r="S87" s="88"/>
      <c r="T87" s="91" t="str">
        <f t="shared" si="36"/>
        <v/>
      </c>
      <c r="U87" s="88"/>
      <c r="V87" s="91" t="str">
        <f t="shared" si="37"/>
        <v/>
      </c>
      <c r="W87" s="68"/>
      <c r="X87" s="92"/>
      <c r="AB87" s="3" t="str">
        <f t="shared" si="38"/>
        <v/>
      </c>
      <c r="AC87" s="41" t="str">
        <f t="shared" si="39"/>
        <v/>
      </c>
      <c r="AD87" s="42" t="str">
        <f>IF($AC87="","",IF(個人種目入力!$AN87=2,VLOOKUP($AC87,'(種目・作業用)'!$A$22:$D$43,2,FALSE),VLOOKUP($AC87,'(種目・作業用)'!$A$2:$D$22,2,FALSE)))</f>
        <v/>
      </c>
      <c r="AE87" s="42" t="str">
        <f>IF($AC87="","",IF(個人種目入力!$AN87=2,VLOOKUP($AC87,'(種目・作業用)'!$A$22:$D$43,3,FALSE),VLOOKUP($AC87,'(種目・作業用)'!$A$2:$D$22,3,FALSE)))</f>
        <v/>
      </c>
      <c r="AF87" s="42" t="str">
        <f>IF($AC87="","",IF(個人種目入力!$AN87=2,VLOOKUP($AC87,'(種目・作業用)'!$A$22:$D$43,4,FALSE),VLOOKUP($AC87,'(種目・作業用)'!$A$2:$D$22,4,FALSE)))</f>
        <v/>
      </c>
      <c r="AG87" s="43" t="str">
        <f t="shared" si="40"/>
        <v/>
      </c>
      <c r="AH87" s="3" t="str">
        <f t="shared" si="48"/>
        <v xml:space="preserve"> </v>
      </c>
      <c r="AI87" s="3" t="str">
        <f t="shared" si="41"/>
        <v/>
      </c>
      <c r="AJ87" s="3" t="str">
        <f t="shared" si="42"/>
        <v/>
      </c>
      <c r="AK87" s="3" t="str">
        <f t="shared" si="43"/>
        <v/>
      </c>
      <c r="AL87" s="44" t="str">
        <f t="shared" si="44"/>
        <v/>
      </c>
      <c r="AM87" s="3" t="str">
        <f t="shared" si="49"/>
        <v/>
      </c>
      <c r="AN87" s="3" t="str">
        <f t="shared" si="45"/>
        <v/>
      </c>
      <c r="AO87" s="3" t="str">
        <f t="shared" si="47"/>
        <v/>
      </c>
      <c r="AP87" s="3" t="str">
        <f t="shared" si="50"/>
        <v/>
      </c>
      <c r="AQ87" s="3" t="s">
        <v>161</v>
      </c>
      <c r="AR87" s="1"/>
      <c r="AS87" s="1" t="str">
        <f t="shared" si="46"/>
        <v>　</v>
      </c>
    </row>
    <row r="88" spans="1:45" ht="22.5" customHeight="1">
      <c r="A88" s="94">
        <v>82</v>
      </c>
      <c r="B88" s="86"/>
      <c r="C88" s="86"/>
      <c r="D88" s="86"/>
      <c r="E88" s="86"/>
      <c r="F88" s="86"/>
      <c r="G88" s="54"/>
      <c r="H88" s="87"/>
      <c r="I88" s="88"/>
      <c r="J88" s="88"/>
      <c r="K88" s="88"/>
      <c r="L88" s="89"/>
      <c r="M88" s="88"/>
      <c r="N88" s="88"/>
      <c r="O88" s="90" t="str">
        <f t="shared" si="35"/>
        <v/>
      </c>
      <c r="P88" s="88"/>
      <c r="Q88" s="87"/>
      <c r="R88" s="88"/>
      <c r="S88" s="88"/>
      <c r="T88" s="91" t="str">
        <f t="shared" si="36"/>
        <v/>
      </c>
      <c r="U88" s="88"/>
      <c r="V88" s="91" t="str">
        <f t="shared" si="37"/>
        <v/>
      </c>
      <c r="W88" s="68"/>
      <c r="X88" s="92"/>
      <c r="AB88" s="3" t="str">
        <f t="shared" si="38"/>
        <v/>
      </c>
      <c r="AC88" s="41" t="str">
        <f t="shared" si="39"/>
        <v/>
      </c>
      <c r="AD88" s="42" t="str">
        <f>IF($AC88="","",IF(個人種目入力!$AN88=2,VLOOKUP($AC88,'(種目・作業用)'!$A$22:$D$43,2,FALSE),VLOOKUP($AC88,'(種目・作業用)'!$A$2:$D$22,2,FALSE)))</f>
        <v/>
      </c>
      <c r="AE88" s="42" t="str">
        <f>IF($AC88="","",IF(個人種目入力!$AN88=2,VLOOKUP($AC88,'(種目・作業用)'!$A$22:$D$43,3,FALSE),VLOOKUP($AC88,'(種目・作業用)'!$A$2:$D$22,3,FALSE)))</f>
        <v/>
      </c>
      <c r="AF88" s="42" t="str">
        <f>IF($AC88="","",IF(個人種目入力!$AN88=2,VLOOKUP($AC88,'(種目・作業用)'!$A$22:$D$43,4,FALSE),VLOOKUP($AC88,'(種目・作業用)'!$A$2:$D$22,4,FALSE)))</f>
        <v/>
      </c>
      <c r="AG88" s="43" t="str">
        <f t="shared" si="40"/>
        <v/>
      </c>
      <c r="AH88" s="3" t="str">
        <f t="shared" si="48"/>
        <v xml:space="preserve"> </v>
      </c>
      <c r="AI88" s="3" t="str">
        <f t="shared" si="41"/>
        <v/>
      </c>
      <c r="AJ88" s="3" t="str">
        <f t="shared" si="42"/>
        <v/>
      </c>
      <c r="AK88" s="3" t="str">
        <f t="shared" si="43"/>
        <v/>
      </c>
      <c r="AL88" s="44" t="str">
        <f t="shared" si="44"/>
        <v/>
      </c>
      <c r="AM88" s="3" t="str">
        <f t="shared" si="49"/>
        <v/>
      </c>
      <c r="AN88" s="3" t="str">
        <f t="shared" si="45"/>
        <v/>
      </c>
      <c r="AO88" s="3" t="str">
        <f t="shared" si="47"/>
        <v/>
      </c>
      <c r="AP88" s="3" t="str">
        <f t="shared" si="50"/>
        <v/>
      </c>
      <c r="AQ88" s="3" t="s">
        <v>161</v>
      </c>
      <c r="AR88" s="1"/>
      <c r="AS88" s="1" t="str">
        <f t="shared" si="46"/>
        <v>　</v>
      </c>
    </row>
    <row r="89" spans="1:45" ht="22.5" customHeight="1">
      <c r="A89" s="94">
        <v>83</v>
      </c>
      <c r="B89" s="86"/>
      <c r="C89" s="86"/>
      <c r="D89" s="86"/>
      <c r="E89" s="86"/>
      <c r="F89" s="86"/>
      <c r="G89" s="54"/>
      <c r="H89" s="87"/>
      <c r="I89" s="88"/>
      <c r="J89" s="88"/>
      <c r="K89" s="88"/>
      <c r="L89" s="89"/>
      <c r="M89" s="88"/>
      <c r="N89" s="88"/>
      <c r="O89" s="90" t="str">
        <f t="shared" si="35"/>
        <v/>
      </c>
      <c r="P89" s="88"/>
      <c r="Q89" s="87"/>
      <c r="R89" s="88"/>
      <c r="S89" s="88"/>
      <c r="T89" s="91" t="str">
        <f t="shared" si="36"/>
        <v/>
      </c>
      <c r="U89" s="88"/>
      <c r="V89" s="91" t="str">
        <f t="shared" si="37"/>
        <v/>
      </c>
      <c r="W89" s="68"/>
      <c r="X89" s="92"/>
      <c r="AB89" s="3" t="str">
        <f t="shared" si="38"/>
        <v/>
      </c>
      <c r="AC89" s="41" t="str">
        <f t="shared" si="39"/>
        <v/>
      </c>
      <c r="AD89" s="42" t="str">
        <f>IF($AC89="","",IF(個人種目入力!$AN89=2,VLOOKUP($AC89,'(種目・作業用)'!$A$22:$D$43,2,FALSE),VLOOKUP($AC89,'(種目・作業用)'!$A$2:$D$22,2,FALSE)))</f>
        <v/>
      </c>
      <c r="AE89" s="42" t="str">
        <f>IF($AC89="","",IF(個人種目入力!$AN89=2,VLOOKUP($AC89,'(種目・作業用)'!$A$22:$D$43,3,FALSE),VLOOKUP($AC89,'(種目・作業用)'!$A$2:$D$22,3,FALSE)))</f>
        <v/>
      </c>
      <c r="AF89" s="42" t="str">
        <f>IF($AC89="","",IF(個人種目入力!$AN89=2,VLOOKUP($AC89,'(種目・作業用)'!$A$22:$D$43,4,FALSE),VLOOKUP($AC89,'(種目・作業用)'!$A$2:$D$22,4,FALSE)))</f>
        <v/>
      </c>
      <c r="AG89" s="43" t="str">
        <f t="shared" si="40"/>
        <v/>
      </c>
      <c r="AH89" s="3" t="str">
        <f t="shared" si="48"/>
        <v xml:space="preserve"> </v>
      </c>
      <c r="AI89" s="3" t="str">
        <f t="shared" si="41"/>
        <v/>
      </c>
      <c r="AJ89" s="3" t="str">
        <f t="shared" si="42"/>
        <v/>
      </c>
      <c r="AK89" s="3" t="str">
        <f t="shared" si="43"/>
        <v/>
      </c>
      <c r="AL89" s="44" t="str">
        <f t="shared" si="44"/>
        <v/>
      </c>
      <c r="AM89" s="3" t="str">
        <f t="shared" si="49"/>
        <v/>
      </c>
      <c r="AN89" s="3" t="str">
        <f t="shared" si="45"/>
        <v/>
      </c>
      <c r="AO89" s="3" t="str">
        <f t="shared" si="47"/>
        <v/>
      </c>
      <c r="AP89" s="3" t="str">
        <f t="shared" si="50"/>
        <v/>
      </c>
      <c r="AQ89" s="3" t="s">
        <v>161</v>
      </c>
      <c r="AR89" s="1"/>
      <c r="AS89" s="1" t="str">
        <f t="shared" si="46"/>
        <v>　</v>
      </c>
    </row>
    <row r="90" spans="1:45" ht="22.5" customHeight="1">
      <c r="A90" s="94">
        <v>84</v>
      </c>
      <c r="B90" s="86"/>
      <c r="C90" s="86"/>
      <c r="D90" s="86"/>
      <c r="E90" s="86"/>
      <c r="F90" s="86"/>
      <c r="G90" s="54"/>
      <c r="H90" s="87"/>
      <c r="I90" s="88"/>
      <c r="J90" s="88"/>
      <c r="K90" s="88"/>
      <c r="L90" s="89"/>
      <c r="M90" s="88"/>
      <c r="N90" s="88"/>
      <c r="O90" s="90" t="str">
        <f t="shared" si="35"/>
        <v/>
      </c>
      <c r="P90" s="88"/>
      <c r="Q90" s="87"/>
      <c r="R90" s="88"/>
      <c r="S90" s="88"/>
      <c r="T90" s="91" t="str">
        <f t="shared" si="36"/>
        <v/>
      </c>
      <c r="U90" s="88"/>
      <c r="V90" s="91" t="str">
        <f t="shared" si="37"/>
        <v/>
      </c>
      <c r="W90" s="68"/>
      <c r="X90" s="92"/>
      <c r="AB90" s="3" t="str">
        <f t="shared" si="38"/>
        <v/>
      </c>
      <c r="AC90" s="41" t="str">
        <f t="shared" si="39"/>
        <v/>
      </c>
      <c r="AD90" s="42" t="str">
        <f>IF($AC90="","",IF(個人種目入力!$AN90=2,VLOOKUP($AC90,'(種目・作業用)'!$A$22:$D$43,2,FALSE),VLOOKUP($AC90,'(種目・作業用)'!$A$2:$D$22,2,FALSE)))</f>
        <v/>
      </c>
      <c r="AE90" s="42" t="str">
        <f>IF($AC90="","",IF(個人種目入力!$AN90=2,VLOOKUP($AC90,'(種目・作業用)'!$A$22:$D$43,3,FALSE),VLOOKUP($AC90,'(種目・作業用)'!$A$2:$D$22,3,FALSE)))</f>
        <v/>
      </c>
      <c r="AF90" s="42" t="str">
        <f>IF($AC90="","",IF(個人種目入力!$AN90=2,VLOOKUP($AC90,'(種目・作業用)'!$A$22:$D$43,4,FALSE),VLOOKUP($AC90,'(種目・作業用)'!$A$2:$D$22,4,FALSE)))</f>
        <v/>
      </c>
      <c r="AG90" s="43" t="str">
        <f t="shared" si="40"/>
        <v/>
      </c>
      <c r="AH90" s="3" t="str">
        <f t="shared" si="48"/>
        <v xml:space="preserve"> </v>
      </c>
      <c r="AI90" s="3" t="str">
        <f t="shared" si="41"/>
        <v/>
      </c>
      <c r="AJ90" s="3" t="str">
        <f t="shared" si="42"/>
        <v/>
      </c>
      <c r="AK90" s="3" t="str">
        <f t="shared" si="43"/>
        <v/>
      </c>
      <c r="AL90" s="44" t="str">
        <f t="shared" si="44"/>
        <v/>
      </c>
      <c r="AM90" s="3" t="str">
        <f t="shared" si="49"/>
        <v/>
      </c>
      <c r="AN90" s="3" t="str">
        <f t="shared" si="45"/>
        <v/>
      </c>
      <c r="AO90" s="3" t="str">
        <f t="shared" si="47"/>
        <v/>
      </c>
      <c r="AP90" s="3" t="str">
        <f t="shared" si="50"/>
        <v/>
      </c>
      <c r="AQ90" s="3" t="s">
        <v>161</v>
      </c>
      <c r="AR90" s="1"/>
      <c r="AS90" s="1" t="str">
        <f t="shared" si="46"/>
        <v>　</v>
      </c>
    </row>
    <row r="91" spans="1:45" ht="22.5" customHeight="1">
      <c r="A91" s="94">
        <v>85</v>
      </c>
      <c r="B91" s="86"/>
      <c r="C91" s="86"/>
      <c r="D91" s="86"/>
      <c r="E91" s="86"/>
      <c r="F91" s="86"/>
      <c r="G91" s="54"/>
      <c r="H91" s="87"/>
      <c r="I91" s="88"/>
      <c r="J91" s="88"/>
      <c r="K91" s="88"/>
      <c r="L91" s="89"/>
      <c r="M91" s="88"/>
      <c r="N91" s="88"/>
      <c r="O91" s="90" t="str">
        <f t="shared" si="35"/>
        <v/>
      </c>
      <c r="P91" s="88"/>
      <c r="Q91" s="87"/>
      <c r="R91" s="88"/>
      <c r="S91" s="88"/>
      <c r="T91" s="91" t="str">
        <f t="shared" si="36"/>
        <v/>
      </c>
      <c r="U91" s="88"/>
      <c r="V91" s="91" t="str">
        <f t="shared" si="37"/>
        <v/>
      </c>
      <c r="W91" s="68"/>
      <c r="X91" s="92"/>
      <c r="AB91" s="3" t="str">
        <f t="shared" si="38"/>
        <v/>
      </c>
      <c r="AC91" s="41" t="str">
        <f t="shared" si="39"/>
        <v/>
      </c>
      <c r="AD91" s="42" t="str">
        <f>IF($AC91="","",IF(個人種目入力!$AN91=2,VLOOKUP($AC91,'(種目・作業用)'!$A$22:$D$43,2,FALSE),VLOOKUP($AC91,'(種目・作業用)'!$A$2:$D$22,2,FALSE)))</f>
        <v/>
      </c>
      <c r="AE91" s="42" t="str">
        <f>IF($AC91="","",IF(個人種目入力!$AN91=2,VLOOKUP($AC91,'(種目・作業用)'!$A$22:$D$43,3,FALSE),VLOOKUP($AC91,'(種目・作業用)'!$A$2:$D$22,3,FALSE)))</f>
        <v/>
      </c>
      <c r="AF91" s="42" t="str">
        <f>IF($AC91="","",IF(個人種目入力!$AN91=2,VLOOKUP($AC91,'(種目・作業用)'!$A$22:$D$43,4,FALSE),VLOOKUP($AC91,'(種目・作業用)'!$A$2:$D$22,4,FALSE)))</f>
        <v/>
      </c>
      <c r="AG91" s="43" t="str">
        <f t="shared" si="40"/>
        <v/>
      </c>
      <c r="AH91" s="3" t="str">
        <f t="shared" si="48"/>
        <v xml:space="preserve"> </v>
      </c>
      <c r="AI91" s="3" t="str">
        <f t="shared" si="41"/>
        <v/>
      </c>
      <c r="AJ91" s="3" t="str">
        <f t="shared" si="42"/>
        <v/>
      </c>
      <c r="AK91" s="3" t="str">
        <f t="shared" si="43"/>
        <v/>
      </c>
      <c r="AL91" s="44" t="str">
        <f t="shared" si="44"/>
        <v/>
      </c>
      <c r="AM91" s="3" t="str">
        <f t="shared" si="49"/>
        <v/>
      </c>
      <c r="AN91" s="3" t="str">
        <f t="shared" si="45"/>
        <v/>
      </c>
      <c r="AO91" s="3" t="str">
        <f t="shared" si="47"/>
        <v/>
      </c>
      <c r="AP91" s="3" t="str">
        <f t="shared" si="50"/>
        <v/>
      </c>
      <c r="AQ91" s="3" t="s">
        <v>161</v>
      </c>
      <c r="AR91" s="1"/>
      <c r="AS91" s="1" t="str">
        <f t="shared" si="46"/>
        <v>　</v>
      </c>
    </row>
    <row r="92" spans="1:45" ht="22.5" customHeight="1">
      <c r="A92" s="94">
        <v>86</v>
      </c>
      <c r="B92" s="86"/>
      <c r="C92" s="86"/>
      <c r="D92" s="86"/>
      <c r="E92" s="86"/>
      <c r="F92" s="86"/>
      <c r="G92" s="54"/>
      <c r="H92" s="87"/>
      <c r="I92" s="88"/>
      <c r="J92" s="88"/>
      <c r="K92" s="88"/>
      <c r="L92" s="89"/>
      <c r="M92" s="88"/>
      <c r="N92" s="88"/>
      <c r="O92" s="90" t="str">
        <f t="shared" si="35"/>
        <v/>
      </c>
      <c r="P92" s="88"/>
      <c r="Q92" s="87"/>
      <c r="R92" s="88"/>
      <c r="S92" s="88"/>
      <c r="T92" s="91" t="str">
        <f t="shared" si="36"/>
        <v/>
      </c>
      <c r="U92" s="88"/>
      <c r="V92" s="91" t="str">
        <f t="shared" si="37"/>
        <v/>
      </c>
      <c r="W92" s="68"/>
      <c r="X92" s="92"/>
      <c r="AB92" s="3" t="str">
        <f t="shared" si="38"/>
        <v/>
      </c>
      <c r="AC92" s="41" t="str">
        <f t="shared" si="39"/>
        <v/>
      </c>
      <c r="AD92" s="42" t="str">
        <f>IF($AC92="","",IF(個人種目入力!$AN92=2,VLOOKUP($AC92,'(種目・作業用)'!$A$22:$D$43,2,FALSE),VLOOKUP($AC92,'(種目・作業用)'!$A$2:$D$22,2,FALSE)))</f>
        <v/>
      </c>
      <c r="AE92" s="42" t="str">
        <f>IF($AC92="","",IF(個人種目入力!$AN92=2,VLOOKUP($AC92,'(種目・作業用)'!$A$22:$D$43,3,FALSE),VLOOKUP($AC92,'(種目・作業用)'!$A$2:$D$22,3,FALSE)))</f>
        <v/>
      </c>
      <c r="AF92" s="42" t="str">
        <f>IF($AC92="","",IF(個人種目入力!$AN92=2,VLOOKUP($AC92,'(種目・作業用)'!$A$22:$D$43,4,FALSE),VLOOKUP($AC92,'(種目・作業用)'!$A$2:$D$22,4,FALSE)))</f>
        <v/>
      </c>
      <c r="AG92" s="43" t="str">
        <f t="shared" si="40"/>
        <v/>
      </c>
      <c r="AH92" s="3" t="str">
        <f t="shared" si="48"/>
        <v xml:space="preserve"> </v>
      </c>
      <c r="AI92" s="3" t="str">
        <f t="shared" si="41"/>
        <v/>
      </c>
      <c r="AJ92" s="3" t="str">
        <f t="shared" si="42"/>
        <v/>
      </c>
      <c r="AK92" s="3" t="str">
        <f t="shared" si="43"/>
        <v/>
      </c>
      <c r="AL92" s="44" t="str">
        <f t="shared" si="44"/>
        <v/>
      </c>
      <c r="AM92" s="3" t="str">
        <f t="shared" si="49"/>
        <v/>
      </c>
      <c r="AN92" s="3" t="str">
        <f t="shared" si="45"/>
        <v/>
      </c>
      <c r="AO92" s="3" t="str">
        <f t="shared" si="47"/>
        <v/>
      </c>
      <c r="AP92" s="3" t="str">
        <f t="shared" si="50"/>
        <v/>
      </c>
      <c r="AQ92" s="3" t="s">
        <v>161</v>
      </c>
      <c r="AR92" s="1"/>
      <c r="AS92" s="1" t="str">
        <f t="shared" si="46"/>
        <v>　</v>
      </c>
    </row>
    <row r="93" spans="1:45" ht="22.5" customHeight="1">
      <c r="A93" s="94">
        <v>87</v>
      </c>
      <c r="B93" s="86"/>
      <c r="C93" s="86"/>
      <c r="D93" s="86"/>
      <c r="E93" s="86"/>
      <c r="F93" s="86"/>
      <c r="G93" s="54"/>
      <c r="H93" s="87"/>
      <c r="I93" s="88"/>
      <c r="J93" s="88"/>
      <c r="K93" s="88"/>
      <c r="L93" s="89"/>
      <c r="M93" s="88"/>
      <c r="N93" s="88"/>
      <c r="O93" s="90" t="str">
        <f t="shared" si="35"/>
        <v/>
      </c>
      <c r="P93" s="88"/>
      <c r="Q93" s="87"/>
      <c r="R93" s="88"/>
      <c r="S93" s="88"/>
      <c r="T93" s="91" t="str">
        <f t="shared" si="36"/>
        <v/>
      </c>
      <c r="U93" s="88"/>
      <c r="V93" s="91" t="str">
        <f t="shared" si="37"/>
        <v/>
      </c>
      <c r="W93" s="68"/>
      <c r="X93" s="92"/>
      <c r="AB93" s="3" t="str">
        <f t="shared" si="38"/>
        <v/>
      </c>
      <c r="AC93" s="41" t="str">
        <f t="shared" si="39"/>
        <v/>
      </c>
      <c r="AD93" s="42" t="str">
        <f>IF($AC93="","",IF(個人種目入力!$AN93=2,VLOOKUP($AC93,'(種目・作業用)'!$A$22:$D$43,2,FALSE),VLOOKUP($AC93,'(種目・作業用)'!$A$2:$D$22,2,FALSE)))</f>
        <v/>
      </c>
      <c r="AE93" s="42" t="str">
        <f>IF($AC93="","",IF(個人種目入力!$AN93=2,VLOOKUP($AC93,'(種目・作業用)'!$A$22:$D$43,3,FALSE),VLOOKUP($AC93,'(種目・作業用)'!$A$2:$D$22,3,FALSE)))</f>
        <v/>
      </c>
      <c r="AF93" s="42" t="str">
        <f>IF($AC93="","",IF(個人種目入力!$AN93=2,VLOOKUP($AC93,'(種目・作業用)'!$A$22:$D$43,4,FALSE),VLOOKUP($AC93,'(種目・作業用)'!$A$2:$D$22,4,FALSE)))</f>
        <v/>
      </c>
      <c r="AG93" s="43" t="str">
        <f t="shared" si="40"/>
        <v/>
      </c>
      <c r="AH93" s="3" t="str">
        <f t="shared" si="48"/>
        <v xml:space="preserve"> </v>
      </c>
      <c r="AI93" s="3" t="str">
        <f t="shared" si="41"/>
        <v/>
      </c>
      <c r="AJ93" s="3" t="str">
        <f t="shared" si="42"/>
        <v/>
      </c>
      <c r="AK93" s="3" t="str">
        <f t="shared" si="43"/>
        <v/>
      </c>
      <c r="AL93" s="44" t="str">
        <f t="shared" si="44"/>
        <v/>
      </c>
      <c r="AM93" s="3" t="str">
        <f t="shared" si="49"/>
        <v/>
      </c>
      <c r="AN93" s="3" t="str">
        <f t="shared" si="45"/>
        <v/>
      </c>
      <c r="AO93" s="3" t="str">
        <f t="shared" si="47"/>
        <v/>
      </c>
      <c r="AP93" s="3" t="str">
        <f t="shared" si="50"/>
        <v/>
      </c>
      <c r="AQ93" s="3" t="s">
        <v>161</v>
      </c>
      <c r="AR93" s="1"/>
      <c r="AS93" s="1" t="str">
        <f t="shared" si="46"/>
        <v>　</v>
      </c>
    </row>
    <row r="94" spans="1:45" ht="22.5" customHeight="1">
      <c r="A94" s="94">
        <v>88</v>
      </c>
      <c r="B94" s="86"/>
      <c r="C94" s="86"/>
      <c r="D94" s="86"/>
      <c r="E94" s="86"/>
      <c r="F94" s="86"/>
      <c r="G94" s="54"/>
      <c r="H94" s="87"/>
      <c r="I94" s="88"/>
      <c r="J94" s="88"/>
      <c r="K94" s="88"/>
      <c r="L94" s="89"/>
      <c r="M94" s="88"/>
      <c r="N94" s="88"/>
      <c r="O94" s="90" t="str">
        <f t="shared" si="35"/>
        <v/>
      </c>
      <c r="P94" s="88"/>
      <c r="Q94" s="87"/>
      <c r="R94" s="88"/>
      <c r="S94" s="88"/>
      <c r="T94" s="91" t="str">
        <f t="shared" si="36"/>
        <v/>
      </c>
      <c r="U94" s="88"/>
      <c r="V94" s="91" t="str">
        <f t="shared" si="37"/>
        <v/>
      </c>
      <c r="W94" s="68"/>
      <c r="X94" s="92"/>
      <c r="AB94" s="3" t="str">
        <f t="shared" si="38"/>
        <v/>
      </c>
      <c r="AC94" s="41" t="str">
        <f t="shared" si="39"/>
        <v/>
      </c>
      <c r="AD94" s="42" t="str">
        <f>IF($AC94="","",IF(個人種目入力!$AN94=2,VLOOKUP($AC94,'(種目・作業用)'!$A$22:$D$43,2,FALSE),VLOOKUP($AC94,'(種目・作業用)'!$A$2:$D$22,2,FALSE)))</f>
        <v/>
      </c>
      <c r="AE94" s="42" t="str">
        <f>IF($AC94="","",IF(個人種目入力!$AN94=2,VLOOKUP($AC94,'(種目・作業用)'!$A$22:$D$43,3,FALSE),VLOOKUP($AC94,'(種目・作業用)'!$A$2:$D$22,3,FALSE)))</f>
        <v/>
      </c>
      <c r="AF94" s="42" t="str">
        <f>IF($AC94="","",IF(個人種目入力!$AN94=2,VLOOKUP($AC94,'(種目・作業用)'!$A$22:$D$43,4,FALSE),VLOOKUP($AC94,'(種目・作業用)'!$A$2:$D$22,4,FALSE)))</f>
        <v/>
      </c>
      <c r="AG94" s="43" t="str">
        <f t="shared" si="40"/>
        <v/>
      </c>
      <c r="AH94" s="3" t="str">
        <f t="shared" si="48"/>
        <v xml:space="preserve"> </v>
      </c>
      <c r="AI94" s="3" t="str">
        <f t="shared" si="41"/>
        <v/>
      </c>
      <c r="AJ94" s="3" t="str">
        <f t="shared" si="42"/>
        <v/>
      </c>
      <c r="AK94" s="3" t="str">
        <f t="shared" si="43"/>
        <v/>
      </c>
      <c r="AL94" s="44" t="str">
        <f t="shared" si="44"/>
        <v/>
      </c>
      <c r="AM94" s="3" t="str">
        <f t="shared" si="49"/>
        <v/>
      </c>
      <c r="AN94" s="3" t="str">
        <f t="shared" si="45"/>
        <v/>
      </c>
      <c r="AO94" s="3" t="str">
        <f t="shared" si="47"/>
        <v/>
      </c>
      <c r="AP94" s="3" t="str">
        <f t="shared" si="50"/>
        <v/>
      </c>
      <c r="AQ94" s="3" t="s">
        <v>161</v>
      </c>
      <c r="AR94" s="1"/>
      <c r="AS94" s="1" t="str">
        <f t="shared" si="46"/>
        <v>　</v>
      </c>
    </row>
    <row r="95" spans="1:45" ht="22.5" customHeight="1">
      <c r="A95" s="94">
        <v>89</v>
      </c>
      <c r="B95" s="86"/>
      <c r="C95" s="86"/>
      <c r="D95" s="86"/>
      <c r="E95" s="86"/>
      <c r="F95" s="86"/>
      <c r="G95" s="54"/>
      <c r="H95" s="87"/>
      <c r="I95" s="88"/>
      <c r="J95" s="88"/>
      <c r="K95" s="88"/>
      <c r="L95" s="89"/>
      <c r="M95" s="88"/>
      <c r="N95" s="88"/>
      <c r="O95" s="90" t="str">
        <f t="shared" si="35"/>
        <v/>
      </c>
      <c r="P95" s="88"/>
      <c r="Q95" s="87"/>
      <c r="R95" s="88"/>
      <c r="S95" s="88"/>
      <c r="T95" s="91" t="str">
        <f t="shared" si="36"/>
        <v/>
      </c>
      <c r="U95" s="88"/>
      <c r="V95" s="91" t="str">
        <f t="shared" si="37"/>
        <v/>
      </c>
      <c r="W95" s="68"/>
      <c r="X95" s="92"/>
      <c r="AB95" s="3" t="str">
        <f t="shared" si="38"/>
        <v/>
      </c>
      <c r="AC95" s="41" t="str">
        <f t="shared" si="39"/>
        <v/>
      </c>
      <c r="AD95" s="42" t="str">
        <f>IF($AC95="","",IF(個人種目入力!$AN95=2,VLOOKUP($AC95,'(種目・作業用)'!$A$22:$D$43,2,FALSE),VLOOKUP($AC95,'(種目・作業用)'!$A$2:$D$22,2,FALSE)))</f>
        <v/>
      </c>
      <c r="AE95" s="42" t="str">
        <f>IF($AC95="","",IF(個人種目入力!$AN95=2,VLOOKUP($AC95,'(種目・作業用)'!$A$22:$D$43,3,FALSE),VLOOKUP($AC95,'(種目・作業用)'!$A$2:$D$22,3,FALSE)))</f>
        <v/>
      </c>
      <c r="AF95" s="42" t="str">
        <f>IF($AC95="","",IF(個人種目入力!$AN95=2,VLOOKUP($AC95,'(種目・作業用)'!$A$22:$D$43,4,FALSE),VLOOKUP($AC95,'(種目・作業用)'!$A$2:$D$22,4,FALSE)))</f>
        <v/>
      </c>
      <c r="AG95" s="43" t="str">
        <f t="shared" si="40"/>
        <v/>
      </c>
      <c r="AH95" s="3" t="str">
        <f t="shared" si="48"/>
        <v xml:space="preserve"> </v>
      </c>
      <c r="AI95" s="3" t="str">
        <f t="shared" si="41"/>
        <v/>
      </c>
      <c r="AJ95" s="3" t="str">
        <f t="shared" si="42"/>
        <v/>
      </c>
      <c r="AK95" s="3" t="str">
        <f t="shared" si="43"/>
        <v/>
      </c>
      <c r="AL95" s="44" t="str">
        <f t="shared" si="44"/>
        <v/>
      </c>
      <c r="AM95" s="3" t="str">
        <f t="shared" si="49"/>
        <v/>
      </c>
      <c r="AN95" s="3" t="str">
        <f t="shared" si="45"/>
        <v/>
      </c>
      <c r="AO95" s="3" t="str">
        <f t="shared" si="47"/>
        <v/>
      </c>
      <c r="AP95" s="3" t="str">
        <f t="shared" si="50"/>
        <v/>
      </c>
      <c r="AQ95" s="3" t="s">
        <v>161</v>
      </c>
      <c r="AR95" s="1"/>
      <c r="AS95" s="1" t="str">
        <f t="shared" si="46"/>
        <v>　</v>
      </c>
    </row>
    <row r="96" spans="1:45" ht="22.5" customHeight="1">
      <c r="A96" s="94">
        <v>90</v>
      </c>
      <c r="B96" s="86"/>
      <c r="C96" s="86"/>
      <c r="D96" s="86"/>
      <c r="E96" s="86"/>
      <c r="F96" s="86"/>
      <c r="G96" s="54"/>
      <c r="H96" s="87"/>
      <c r="I96" s="88"/>
      <c r="J96" s="88"/>
      <c r="K96" s="88"/>
      <c r="L96" s="89"/>
      <c r="M96" s="88"/>
      <c r="N96" s="88"/>
      <c r="O96" s="90" t="str">
        <f t="shared" si="35"/>
        <v/>
      </c>
      <c r="P96" s="88"/>
      <c r="Q96" s="87"/>
      <c r="R96" s="88"/>
      <c r="S96" s="88"/>
      <c r="T96" s="91" t="str">
        <f t="shared" si="36"/>
        <v/>
      </c>
      <c r="U96" s="88"/>
      <c r="V96" s="91" t="str">
        <f t="shared" si="37"/>
        <v/>
      </c>
      <c r="W96" s="68"/>
      <c r="X96" s="92"/>
      <c r="AB96" s="3" t="str">
        <f t="shared" si="38"/>
        <v/>
      </c>
      <c r="AC96" s="41" t="str">
        <f t="shared" si="39"/>
        <v/>
      </c>
      <c r="AD96" s="42" t="str">
        <f>IF($AC96="","",IF(個人種目入力!$AN96=2,VLOOKUP($AC96,'(種目・作業用)'!$A$22:$D$43,2,FALSE),VLOOKUP($AC96,'(種目・作業用)'!$A$2:$D$22,2,FALSE)))</f>
        <v/>
      </c>
      <c r="AE96" s="42" t="str">
        <f>IF($AC96="","",IF(個人種目入力!$AN96=2,VLOOKUP($AC96,'(種目・作業用)'!$A$22:$D$43,3,FALSE),VLOOKUP($AC96,'(種目・作業用)'!$A$2:$D$22,3,FALSE)))</f>
        <v/>
      </c>
      <c r="AF96" s="42" t="str">
        <f>IF($AC96="","",IF(個人種目入力!$AN96=2,VLOOKUP($AC96,'(種目・作業用)'!$A$22:$D$43,4,FALSE),VLOOKUP($AC96,'(種目・作業用)'!$A$2:$D$22,4,FALSE)))</f>
        <v/>
      </c>
      <c r="AG96" s="43" t="str">
        <f t="shared" si="40"/>
        <v/>
      </c>
      <c r="AH96" s="3" t="str">
        <f t="shared" si="48"/>
        <v xml:space="preserve"> </v>
      </c>
      <c r="AI96" s="3" t="str">
        <f t="shared" si="41"/>
        <v/>
      </c>
      <c r="AJ96" s="3" t="str">
        <f t="shared" si="42"/>
        <v/>
      </c>
      <c r="AK96" s="3" t="str">
        <f t="shared" si="43"/>
        <v/>
      </c>
      <c r="AL96" s="44" t="str">
        <f t="shared" si="44"/>
        <v/>
      </c>
      <c r="AM96" s="3" t="str">
        <f t="shared" si="49"/>
        <v/>
      </c>
      <c r="AN96" s="3" t="str">
        <f t="shared" si="45"/>
        <v/>
      </c>
      <c r="AO96" s="3" t="str">
        <f t="shared" si="47"/>
        <v/>
      </c>
      <c r="AP96" s="3" t="str">
        <f t="shared" si="50"/>
        <v/>
      </c>
      <c r="AQ96" s="3" t="s">
        <v>161</v>
      </c>
      <c r="AR96" s="1"/>
      <c r="AS96" s="1" t="str">
        <f t="shared" si="46"/>
        <v>　</v>
      </c>
    </row>
    <row r="97" spans="1:45" ht="22.5" customHeight="1">
      <c r="A97" s="94">
        <v>91</v>
      </c>
      <c r="B97" s="86"/>
      <c r="C97" s="86"/>
      <c r="D97" s="86"/>
      <c r="E97" s="86"/>
      <c r="F97" s="86"/>
      <c r="G97" s="54"/>
      <c r="H97" s="87"/>
      <c r="I97" s="88"/>
      <c r="J97" s="88"/>
      <c r="K97" s="88"/>
      <c r="L97" s="89"/>
      <c r="M97" s="88"/>
      <c r="N97" s="88"/>
      <c r="O97" s="90" t="str">
        <f t="shared" si="35"/>
        <v/>
      </c>
      <c r="P97" s="88"/>
      <c r="Q97" s="87"/>
      <c r="R97" s="88"/>
      <c r="S97" s="88"/>
      <c r="T97" s="91" t="str">
        <f t="shared" si="36"/>
        <v/>
      </c>
      <c r="U97" s="88"/>
      <c r="V97" s="91" t="str">
        <f t="shared" si="37"/>
        <v/>
      </c>
      <c r="W97" s="68"/>
      <c r="X97" s="92"/>
      <c r="AB97" s="3" t="str">
        <f t="shared" si="38"/>
        <v/>
      </c>
      <c r="AC97" s="41" t="str">
        <f t="shared" si="39"/>
        <v/>
      </c>
      <c r="AD97" s="42" t="str">
        <f>IF($AC97="","",IF(個人種目入力!$AN97=2,VLOOKUP($AC97,'(種目・作業用)'!$A$22:$D$43,2,FALSE),VLOOKUP($AC97,'(種目・作業用)'!$A$2:$D$22,2,FALSE)))</f>
        <v/>
      </c>
      <c r="AE97" s="42" t="str">
        <f>IF($AC97="","",IF(個人種目入力!$AN97=2,VLOOKUP($AC97,'(種目・作業用)'!$A$22:$D$43,3,FALSE),VLOOKUP($AC97,'(種目・作業用)'!$A$2:$D$22,3,FALSE)))</f>
        <v/>
      </c>
      <c r="AF97" s="42" t="str">
        <f>IF($AC97="","",IF(個人種目入力!$AN97=2,VLOOKUP($AC97,'(種目・作業用)'!$A$22:$D$43,4,FALSE),VLOOKUP($AC97,'(種目・作業用)'!$A$2:$D$22,4,FALSE)))</f>
        <v/>
      </c>
      <c r="AG97" s="43" t="str">
        <f t="shared" si="40"/>
        <v/>
      </c>
      <c r="AH97" s="3" t="str">
        <f t="shared" si="48"/>
        <v xml:space="preserve"> </v>
      </c>
      <c r="AI97" s="3" t="str">
        <f t="shared" si="41"/>
        <v/>
      </c>
      <c r="AJ97" s="3" t="str">
        <f t="shared" si="42"/>
        <v/>
      </c>
      <c r="AK97" s="3" t="str">
        <f t="shared" si="43"/>
        <v/>
      </c>
      <c r="AL97" s="44" t="str">
        <f t="shared" si="44"/>
        <v/>
      </c>
      <c r="AM97" s="3" t="str">
        <f t="shared" si="49"/>
        <v/>
      </c>
      <c r="AN97" s="3" t="str">
        <f t="shared" si="45"/>
        <v/>
      </c>
      <c r="AO97" s="3" t="str">
        <f t="shared" si="47"/>
        <v/>
      </c>
      <c r="AP97" s="3" t="str">
        <f t="shared" si="50"/>
        <v/>
      </c>
      <c r="AQ97" s="3" t="s">
        <v>161</v>
      </c>
      <c r="AR97" s="1"/>
      <c r="AS97" s="1" t="str">
        <f t="shared" si="46"/>
        <v>　</v>
      </c>
    </row>
    <row r="98" spans="1:45" ht="22.5" customHeight="1">
      <c r="A98" s="94">
        <v>92</v>
      </c>
      <c r="B98" s="86"/>
      <c r="C98" s="86"/>
      <c r="D98" s="86"/>
      <c r="E98" s="86"/>
      <c r="F98" s="86"/>
      <c r="G98" s="54"/>
      <c r="H98" s="87"/>
      <c r="I98" s="88"/>
      <c r="J98" s="88"/>
      <c r="K98" s="88"/>
      <c r="L98" s="89"/>
      <c r="M98" s="88"/>
      <c r="N98" s="88"/>
      <c r="O98" s="90" t="str">
        <f t="shared" si="35"/>
        <v/>
      </c>
      <c r="P98" s="88"/>
      <c r="Q98" s="87"/>
      <c r="R98" s="88"/>
      <c r="S98" s="88"/>
      <c r="T98" s="91" t="str">
        <f t="shared" si="36"/>
        <v/>
      </c>
      <c r="U98" s="88"/>
      <c r="V98" s="91" t="str">
        <f t="shared" si="37"/>
        <v/>
      </c>
      <c r="W98" s="68"/>
      <c r="X98" s="92"/>
      <c r="AB98" s="3" t="str">
        <f t="shared" si="38"/>
        <v/>
      </c>
      <c r="AC98" s="41" t="str">
        <f t="shared" si="39"/>
        <v/>
      </c>
      <c r="AD98" s="42" t="str">
        <f>IF($AC98="","",IF(個人種目入力!$AN98=2,VLOOKUP($AC98,'(種目・作業用)'!$A$22:$D$43,2,FALSE),VLOOKUP($AC98,'(種目・作業用)'!$A$2:$D$22,2,FALSE)))</f>
        <v/>
      </c>
      <c r="AE98" s="42" t="str">
        <f>IF($AC98="","",IF(個人種目入力!$AN98=2,VLOOKUP($AC98,'(種目・作業用)'!$A$22:$D$43,3,FALSE),VLOOKUP($AC98,'(種目・作業用)'!$A$2:$D$22,3,FALSE)))</f>
        <v/>
      </c>
      <c r="AF98" s="42" t="str">
        <f>IF($AC98="","",IF(個人種目入力!$AN98=2,VLOOKUP($AC98,'(種目・作業用)'!$A$22:$D$43,4,FALSE),VLOOKUP($AC98,'(種目・作業用)'!$A$2:$D$22,4,FALSE)))</f>
        <v/>
      </c>
      <c r="AG98" s="43" t="str">
        <f t="shared" si="40"/>
        <v/>
      </c>
      <c r="AH98" s="3" t="str">
        <f t="shared" si="48"/>
        <v xml:space="preserve"> </v>
      </c>
      <c r="AI98" s="3" t="str">
        <f t="shared" si="41"/>
        <v/>
      </c>
      <c r="AJ98" s="3" t="str">
        <f t="shared" si="42"/>
        <v/>
      </c>
      <c r="AK98" s="3" t="str">
        <f t="shared" si="43"/>
        <v/>
      </c>
      <c r="AL98" s="44" t="str">
        <f t="shared" si="44"/>
        <v/>
      </c>
      <c r="AM98" s="3" t="str">
        <f t="shared" si="49"/>
        <v/>
      </c>
      <c r="AN98" s="3" t="str">
        <f t="shared" si="45"/>
        <v/>
      </c>
      <c r="AO98" s="3" t="str">
        <f t="shared" si="47"/>
        <v/>
      </c>
      <c r="AP98" s="3" t="str">
        <f t="shared" si="50"/>
        <v/>
      </c>
      <c r="AQ98" s="3" t="s">
        <v>161</v>
      </c>
      <c r="AR98" s="1"/>
      <c r="AS98" s="1" t="str">
        <f t="shared" si="46"/>
        <v>　</v>
      </c>
    </row>
    <row r="99" spans="1:45" ht="22.5" customHeight="1">
      <c r="A99" s="94">
        <v>93</v>
      </c>
      <c r="B99" s="86"/>
      <c r="C99" s="86"/>
      <c r="D99" s="86"/>
      <c r="E99" s="86"/>
      <c r="F99" s="86"/>
      <c r="G99" s="54"/>
      <c r="H99" s="87"/>
      <c r="I99" s="88"/>
      <c r="J99" s="88"/>
      <c r="K99" s="88"/>
      <c r="L99" s="89"/>
      <c r="M99" s="88"/>
      <c r="N99" s="88"/>
      <c r="O99" s="90" t="str">
        <f t="shared" si="35"/>
        <v/>
      </c>
      <c r="P99" s="88"/>
      <c r="Q99" s="87"/>
      <c r="R99" s="88"/>
      <c r="S99" s="88"/>
      <c r="T99" s="91" t="str">
        <f t="shared" si="36"/>
        <v/>
      </c>
      <c r="U99" s="88"/>
      <c r="V99" s="91" t="str">
        <f t="shared" si="37"/>
        <v/>
      </c>
      <c r="W99" s="68"/>
      <c r="X99" s="92"/>
      <c r="AB99" s="3" t="str">
        <f t="shared" si="38"/>
        <v/>
      </c>
      <c r="AC99" s="41" t="str">
        <f t="shared" si="39"/>
        <v/>
      </c>
      <c r="AD99" s="42" t="str">
        <f>IF($AC99="","",IF(個人種目入力!$AN99=2,VLOOKUP($AC99,'(種目・作業用)'!$A$22:$D$43,2,FALSE),VLOOKUP($AC99,'(種目・作業用)'!$A$2:$D$22,2,FALSE)))</f>
        <v/>
      </c>
      <c r="AE99" s="42" t="str">
        <f>IF($AC99="","",IF(個人種目入力!$AN99=2,VLOOKUP($AC99,'(種目・作業用)'!$A$22:$D$43,3,FALSE),VLOOKUP($AC99,'(種目・作業用)'!$A$2:$D$22,3,FALSE)))</f>
        <v/>
      </c>
      <c r="AF99" s="42" t="str">
        <f>IF($AC99="","",IF(個人種目入力!$AN99=2,VLOOKUP($AC99,'(種目・作業用)'!$A$22:$D$43,4,FALSE),VLOOKUP($AC99,'(種目・作業用)'!$A$2:$D$22,4,FALSE)))</f>
        <v/>
      </c>
      <c r="AG99" s="43" t="str">
        <f t="shared" si="40"/>
        <v/>
      </c>
      <c r="AH99" s="3" t="str">
        <f t="shared" si="48"/>
        <v xml:space="preserve"> </v>
      </c>
      <c r="AI99" s="3" t="str">
        <f t="shared" si="41"/>
        <v/>
      </c>
      <c r="AJ99" s="3" t="str">
        <f t="shared" si="42"/>
        <v/>
      </c>
      <c r="AK99" s="3" t="str">
        <f t="shared" si="43"/>
        <v/>
      </c>
      <c r="AL99" s="44" t="str">
        <f t="shared" si="44"/>
        <v/>
      </c>
      <c r="AM99" s="3" t="str">
        <f t="shared" si="49"/>
        <v/>
      </c>
      <c r="AN99" s="3" t="str">
        <f t="shared" si="45"/>
        <v/>
      </c>
      <c r="AO99" s="3" t="str">
        <f t="shared" si="47"/>
        <v/>
      </c>
      <c r="AP99" s="3" t="str">
        <f t="shared" si="50"/>
        <v/>
      </c>
      <c r="AQ99" s="3" t="s">
        <v>161</v>
      </c>
      <c r="AR99" s="1"/>
      <c r="AS99" s="1" t="str">
        <f t="shared" si="46"/>
        <v>　</v>
      </c>
    </row>
    <row r="100" spans="1:45" ht="22.5" customHeight="1">
      <c r="A100" s="94">
        <v>94</v>
      </c>
      <c r="B100" s="86"/>
      <c r="C100" s="86"/>
      <c r="D100" s="86"/>
      <c r="E100" s="86"/>
      <c r="F100" s="86"/>
      <c r="G100" s="54"/>
      <c r="H100" s="87"/>
      <c r="I100" s="88"/>
      <c r="J100" s="88"/>
      <c r="K100" s="88"/>
      <c r="L100" s="89"/>
      <c r="M100" s="88"/>
      <c r="N100" s="88"/>
      <c r="O100" s="90" t="str">
        <f t="shared" si="35"/>
        <v/>
      </c>
      <c r="P100" s="88"/>
      <c r="Q100" s="87"/>
      <c r="R100" s="88"/>
      <c r="S100" s="88"/>
      <c r="T100" s="91" t="str">
        <f t="shared" si="36"/>
        <v/>
      </c>
      <c r="U100" s="88"/>
      <c r="V100" s="91" t="str">
        <f t="shared" si="37"/>
        <v/>
      </c>
      <c r="W100" s="68"/>
      <c r="X100" s="92"/>
      <c r="AB100" s="3" t="str">
        <f t="shared" si="38"/>
        <v/>
      </c>
      <c r="AC100" s="41" t="str">
        <f t="shared" si="39"/>
        <v/>
      </c>
      <c r="AD100" s="42" t="str">
        <f>IF($AC100="","",IF(個人種目入力!$AN100=2,VLOOKUP($AC100,'(種目・作業用)'!$A$22:$D$43,2,FALSE),VLOOKUP($AC100,'(種目・作業用)'!$A$2:$D$22,2,FALSE)))</f>
        <v/>
      </c>
      <c r="AE100" s="42" t="str">
        <f>IF($AC100="","",IF(個人種目入力!$AN100=2,VLOOKUP($AC100,'(種目・作業用)'!$A$22:$D$43,3,FALSE),VLOOKUP($AC100,'(種目・作業用)'!$A$2:$D$22,3,FALSE)))</f>
        <v/>
      </c>
      <c r="AF100" s="42" t="str">
        <f>IF($AC100="","",IF(個人種目入力!$AN100=2,VLOOKUP($AC100,'(種目・作業用)'!$A$22:$D$43,4,FALSE),VLOOKUP($AC100,'(種目・作業用)'!$A$2:$D$22,4,FALSE)))</f>
        <v/>
      </c>
      <c r="AG100" s="43" t="str">
        <f t="shared" si="40"/>
        <v/>
      </c>
      <c r="AH100" s="3" t="str">
        <f t="shared" si="48"/>
        <v xml:space="preserve"> </v>
      </c>
      <c r="AI100" s="3" t="str">
        <f t="shared" si="41"/>
        <v/>
      </c>
      <c r="AJ100" s="3" t="str">
        <f t="shared" si="42"/>
        <v/>
      </c>
      <c r="AK100" s="3" t="str">
        <f t="shared" si="43"/>
        <v/>
      </c>
      <c r="AL100" s="44" t="str">
        <f t="shared" si="44"/>
        <v/>
      </c>
      <c r="AM100" s="3" t="str">
        <f t="shared" si="49"/>
        <v/>
      </c>
      <c r="AN100" s="3" t="str">
        <f t="shared" si="45"/>
        <v/>
      </c>
      <c r="AO100" s="3" t="str">
        <f t="shared" si="47"/>
        <v/>
      </c>
      <c r="AP100" s="3" t="str">
        <f t="shared" si="50"/>
        <v/>
      </c>
      <c r="AQ100" s="3" t="s">
        <v>161</v>
      </c>
      <c r="AR100" s="1"/>
      <c r="AS100" s="1" t="str">
        <f t="shared" si="46"/>
        <v>　</v>
      </c>
    </row>
    <row r="101" spans="1:45" ht="22.5" customHeight="1">
      <c r="A101" s="94">
        <v>95</v>
      </c>
      <c r="B101" s="86"/>
      <c r="C101" s="86"/>
      <c r="D101" s="86"/>
      <c r="E101" s="86"/>
      <c r="F101" s="86"/>
      <c r="G101" s="54"/>
      <c r="H101" s="87"/>
      <c r="I101" s="88"/>
      <c r="J101" s="88"/>
      <c r="K101" s="88"/>
      <c r="L101" s="89"/>
      <c r="M101" s="88"/>
      <c r="N101" s="88"/>
      <c r="O101" s="90" t="str">
        <f t="shared" si="35"/>
        <v/>
      </c>
      <c r="P101" s="88"/>
      <c r="Q101" s="87"/>
      <c r="R101" s="88"/>
      <c r="S101" s="88"/>
      <c r="T101" s="91" t="str">
        <f t="shared" si="36"/>
        <v/>
      </c>
      <c r="U101" s="88"/>
      <c r="V101" s="91" t="str">
        <f t="shared" si="37"/>
        <v/>
      </c>
      <c r="W101" s="68"/>
      <c r="X101" s="92"/>
      <c r="AB101" s="3" t="str">
        <f t="shared" si="38"/>
        <v/>
      </c>
      <c r="AC101" s="41" t="str">
        <f t="shared" si="39"/>
        <v/>
      </c>
      <c r="AD101" s="42" t="str">
        <f>IF($AC101="","",IF(個人種目入力!$AN101=2,VLOOKUP($AC101,'(種目・作業用)'!$A$22:$D$43,2,FALSE),VLOOKUP($AC101,'(種目・作業用)'!$A$2:$D$22,2,FALSE)))</f>
        <v/>
      </c>
      <c r="AE101" s="42" t="str">
        <f>IF($AC101="","",IF(個人種目入力!$AN101=2,VLOOKUP($AC101,'(種目・作業用)'!$A$22:$D$43,3,FALSE),VLOOKUP($AC101,'(種目・作業用)'!$A$2:$D$22,3,FALSE)))</f>
        <v/>
      </c>
      <c r="AF101" s="42" t="str">
        <f>IF($AC101="","",IF(個人種目入力!$AN101=2,VLOOKUP($AC101,'(種目・作業用)'!$A$22:$D$43,4,FALSE),VLOOKUP($AC101,'(種目・作業用)'!$A$2:$D$22,4,FALSE)))</f>
        <v/>
      </c>
      <c r="AG101" s="43" t="str">
        <f t="shared" si="40"/>
        <v/>
      </c>
      <c r="AH101" s="3" t="str">
        <f t="shared" si="48"/>
        <v xml:space="preserve"> </v>
      </c>
      <c r="AI101" s="3" t="str">
        <f t="shared" si="41"/>
        <v/>
      </c>
      <c r="AJ101" s="3" t="str">
        <f t="shared" si="42"/>
        <v/>
      </c>
      <c r="AK101" s="3" t="str">
        <f t="shared" si="43"/>
        <v/>
      </c>
      <c r="AL101" s="44" t="str">
        <f t="shared" si="44"/>
        <v/>
      </c>
      <c r="AM101" s="3" t="str">
        <f t="shared" si="49"/>
        <v/>
      </c>
      <c r="AN101" s="3" t="str">
        <f t="shared" si="45"/>
        <v/>
      </c>
      <c r="AO101" s="3" t="str">
        <f t="shared" si="47"/>
        <v/>
      </c>
      <c r="AP101" s="3" t="str">
        <f t="shared" si="50"/>
        <v/>
      </c>
      <c r="AQ101" s="3" t="s">
        <v>161</v>
      </c>
      <c r="AR101" s="1"/>
      <c r="AS101" s="1" t="str">
        <f t="shared" si="46"/>
        <v>　</v>
      </c>
    </row>
    <row r="102" spans="1:45" ht="22.5" customHeight="1">
      <c r="A102" s="94">
        <v>96</v>
      </c>
      <c r="B102" s="86"/>
      <c r="C102" s="86"/>
      <c r="D102" s="86"/>
      <c r="E102" s="86"/>
      <c r="F102" s="86"/>
      <c r="G102" s="54"/>
      <c r="H102" s="87"/>
      <c r="I102" s="88"/>
      <c r="J102" s="88"/>
      <c r="K102" s="88"/>
      <c r="L102" s="89"/>
      <c r="M102" s="88"/>
      <c r="N102" s="88"/>
      <c r="O102" s="90" t="str">
        <f t="shared" si="35"/>
        <v/>
      </c>
      <c r="P102" s="88"/>
      <c r="Q102" s="87"/>
      <c r="R102" s="88"/>
      <c r="S102" s="88"/>
      <c r="T102" s="91" t="str">
        <f t="shared" si="36"/>
        <v/>
      </c>
      <c r="U102" s="88"/>
      <c r="V102" s="91" t="str">
        <f t="shared" si="37"/>
        <v/>
      </c>
      <c r="W102" s="68"/>
      <c r="X102" s="92"/>
      <c r="AB102" s="3" t="str">
        <f t="shared" si="38"/>
        <v/>
      </c>
      <c r="AC102" s="41" t="str">
        <f t="shared" si="39"/>
        <v/>
      </c>
      <c r="AD102" s="42" t="str">
        <f>IF($AC102="","",IF(個人種目入力!$AN102=2,VLOOKUP($AC102,'(種目・作業用)'!$A$22:$D$43,2,FALSE),VLOOKUP($AC102,'(種目・作業用)'!$A$2:$D$22,2,FALSE)))</f>
        <v/>
      </c>
      <c r="AE102" s="42" t="str">
        <f>IF($AC102="","",IF(個人種目入力!$AN102=2,VLOOKUP($AC102,'(種目・作業用)'!$A$22:$D$43,3,FALSE),VLOOKUP($AC102,'(種目・作業用)'!$A$2:$D$22,3,FALSE)))</f>
        <v/>
      </c>
      <c r="AF102" s="42" t="str">
        <f>IF($AC102="","",IF(個人種目入力!$AN102=2,VLOOKUP($AC102,'(種目・作業用)'!$A$22:$D$43,4,FALSE),VLOOKUP($AC102,'(種目・作業用)'!$A$2:$D$22,4,FALSE)))</f>
        <v/>
      </c>
      <c r="AG102" s="43" t="str">
        <f t="shared" si="40"/>
        <v/>
      </c>
      <c r="AH102" s="3" t="str">
        <f t="shared" si="48"/>
        <v xml:space="preserve"> </v>
      </c>
      <c r="AI102" s="3" t="str">
        <f t="shared" si="41"/>
        <v/>
      </c>
      <c r="AJ102" s="3" t="str">
        <f t="shared" si="42"/>
        <v/>
      </c>
      <c r="AK102" s="3" t="str">
        <f t="shared" si="43"/>
        <v/>
      </c>
      <c r="AL102" s="44" t="str">
        <f t="shared" si="44"/>
        <v/>
      </c>
      <c r="AM102" s="3" t="str">
        <f t="shared" si="49"/>
        <v/>
      </c>
      <c r="AN102" s="3" t="str">
        <f t="shared" si="45"/>
        <v/>
      </c>
      <c r="AO102" s="3" t="str">
        <f t="shared" si="47"/>
        <v/>
      </c>
      <c r="AP102" s="3" t="str">
        <f t="shared" si="50"/>
        <v/>
      </c>
      <c r="AQ102" s="3" t="s">
        <v>161</v>
      </c>
      <c r="AR102" s="1"/>
      <c r="AS102" s="1" t="str">
        <f t="shared" si="46"/>
        <v>　</v>
      </c>
    </row>
    <row r="103" spans="1:45" ht="22.5" customHeight="1">
      <c r="A103" s="94">
        <v>97</v>
      </c>
      <c r="B103" s="86"/>
      <c r="C103" s="86"/>
      <c r="D103" s="86"/>
      <c r="E103" s="86"/>
      <c r="F103" s="86"/>
      <c r="G103" s="54"/>
      <c r="H103" s="87"/>
      <c r="I103" s="88"/>
      <c r="J103" s="88"/>
      <c r="K103" s="88"/>
      <c r="L103" s="89"/>
      <c r="M103" s="88"/>
      <c r="N103" s="88"/>
      <c r="O103" s="90" t="str">
        <f t="shared" si="35"/>
        <v/>
      </c>
      <c r="P103" s="88"/>
      <c r="Q103" s="87"/>
      <c r="R103" s="88"/>
      <c r="S103" s="88"/>
      <c r="T103" s="91" t="str">
        <f t="shared" ref="T103:T109" si="51">IF(G103="","","月")</f>
        <v/>
      </c>
      <c r="U103" s="88"/>
      <c r="V103" s="91" t="str">
        <f t="shared" ref="V103:V109" si="52">IF(G103="","","日")</f>
        <v/>
      </c>
      <c r="W103" s="68"/>
      <c r="X103" s="92"/>
      <c r="AB103" s="3" t="str">
        <f t="shared" ref="AB103:AB131" si="53">IF(ISBLANK(B103),"",VLOOKUP(CONCATENATE($AL$4,F103),$AB$133:$AC$142,2,FALSE)+B103*100)</f>
        <v/>
      </c>
      <c r="AC103" s="41" t="str">
        <f t="shared" ref="AC103:AC131" si="54">IF(ISBLANK(G103),"",G103)</f>
        <v/>
      </c>
      <c r="AD103" s="42" t="str">
        <f>IF($AC103="","",IF(個人種目入力!$AN103=2,VLOOKUP($AC103,'(種目・作業用)'!$A$22:$D$43,2,FALSE),VLOOKUP($AC103,'(種目・作業用)'!$A$2:$D$22,2,FALSE)))</f>
        <v/>
      </c>
      <c r="AE103" s="42" t="str">
        <f>IF($AC103="","",IF(個人種目入力!$AN103=2,VLOOKUP($AC103,'(種目・作業用)'!$A$22:$D$43,3,FALSE),VLOOKUP($AC103,'(種目・作業用)'!$A$2:$D$22,3,FALSE)))</f>
        <v/>
      </c>
      <c r="AF103" s="42" t="str">
        <f>IF($AC103="","",IF(個人種目入力!$AN103=2,VLOOKUP($AC103,'(種目・作業用)'!$A$22:$D$43,4,FALSE),VLOOKUP($AC103,'(種目・作業用)'!$A$2:$D$22,4,FALSE)))</f>
        <v/>
      </c>
      <c r="AG103" s="43" t="str">
        <f t="shared" ref="AG103:AG131" si="55">IF(ISNUMBER(AB103),IF(LEN(H103)=2,CONCATENATE("0",H103,J103,L103),IF(LEN(H103)=1,CONCATENATE("00",H103,J103,L103),CONCATENATE("000",J103,L103))),"")</f>
        <v/>
      </c>
      <c r="AH103" s="3" t="str">
        <f t="shared" si="48"/>
        <v xml:space="preserve"> </v>
      </c>
      <c r="AI103" s="3" t="str">
        <f t="shared" ref="AI103:AI131" si="56">IF(ISBLANK(B103),"",B103)</f>
        <v/>
      </c>
      <c r="AJ103" s="3" t="str">
        <f t="shared" ref="AJ103:AJ131" si="57">IF(ISNUMBER(AI103),IF(ISBLANK(E103),AS103,CONCATENATE(AS103,"(",E103,")")),"")</f>
        <v/>
      </c>
      <c r="AK103" s="3" t="str">
        <f t="shared" ref="AK103:AK131" si="58">IF(ISNUMBER(AI103),D103,"")</f>
        <v/>
      </c>
      <c r="AL103" s="44" t="str">
        <f t="shared" si="44"/>
        <v/>
      </c>
      <c r="AM103" s="3" t="str">
        <f t="shared" si="49"/>
        <v/>
      </c>
      <c r="AN103" s="3" t="str">
        <f t="shared" ref="AN103:AN131" si="59">IF(ISBLANK(F103),"",IF(F103="男",1,2))</f>
        <v/>
      </c>
      <c r="AO103" s="3" t="str">
        <f t="shared" si="47"/>
        <v/>
      </c>
      <c r="AP103" s="3" t="str">
        <f t="shared" si="50"/>
        <v/>
      </c>
      <c r="AQ103" s="3" t="s">
        <v>161</v>
      </c>
      <c r="AR103" s="1"/>
      <c r="AS103" s="1" t="str">
        <f t="shared" ref="AS103:AS131" si="60">IF(LEN(C103)&gt;6,SUBSTITUTE(C103,"　",""),IF(LEN(C103)=6,C103,IF(LEN(C103)=5,CONCATENATE(C103,"　"),IF(LEN(C103)=4,CONCATENATE(SUBSTITUTE(C103,"　","　　"),"　"),CONCATENATE(SUBSTITUTE(C103,"　","　　　"),"　")))))</f>
        <v>　</v>
      </c>
    </row>
    <row r="104" spans="1:45" ht="22.5" customHeight="1">
      <c r="A104" s="94">
        <v>98</v>
      </c>
      <c r="B104" s="86"/>
      <c r="C104" s="86"/>
      <c r="D104" s="86"/>
      <c r="E104" s="86"/>
      <c r="F104" s="86"/>
      <c r="G104" s="54"/>
      <c r="H104" s="87"/>
      <c r="I104" s="88"/>
      <c r="J104" s="88"/>
      <c r="K104" s="88"/>
      <c r="L104" s="89"/>
      <c r="M104" s="88"/>
      <c r="N104" s="88"/>
      <c r="O104" s="90" t="str">
        <f t="shared" si="35"/>
        <v/>
      </c>
      <c r="P104" s="88"/>
      <c r="Q104" s="87"/>
      <c r="R104" s="88"/>
      <c r="S104" s="88"/>
      <c r="T104" s="91" t="str">
        <f t="shared" si="51"/>
        <v/>
      </c>
      <c r="U104" s="88"/>
      <c r="V104" s="91" t="str">
        <f t="shared" si="52"/>
        <v/>
      </c>
      <c r="W104" s="68"/>
      <c r="X104" s="92"/>
      <c r="AB104" s="3" t="str">
        <f t="shared" si="53"/>
        <v/>
      </c>
      <c r="AC104" s="41" t="str">
        <f t="shared" si="54"/>
        <v/>
      </c>
      <c r="AD104" s="42" t="str">
        <f>IF($AC104="","",IF(個人種目入力!$AN104=2,VLOOKUP($AC104,'(種目・作業用)'!$A$22:$D$43,2,FALSE),VLOOKUP($AC104,'(種目・作業用)'!$A$2:$D$22,2,FALSE)))</f>
        <v/>
      </c>
      <c r="AE104" s="42" t="str">
        <f>IF($AC104="","",IF(個人種目入力!$AN104=2,VLOOKUP($AC104,'(種目・作業用)'!$A$22:$D$43,3,FALSE),VLOOKUP($AC104,'(種目・作業用)'!$A$2:$D$22,3,FALSE)))</f>
        <v/>
      </c>
      <c r="AF104" s="42" t="str">
        <f>IF($AC104="","",IF(個人種目入力!$AN104=2,VLOOKUP($AC104,'(種目・作業用)'!$A$22:$D$43,4,FALSE),VLOOKUP($AC104,'(種目・作業用)'!$A$2:$D$22,4,FALSE)))</f>
        <v/>
      </c>
      <c r="AG104" s="43" t="str">
        <f t="shared" si="55"/>
        <v/>
      </c>
      <c r="AH104" s="3" t="str">
        <f t="shared" si="48"/>
        <v xml:space="preserve"> </v>
      </c>
      <c r="AI104" s="3" t="str">
        <f t="shared" si="56"/>
        <v/>
      </c>
      <c r="AJ104" s="3" t="str">
        <f t="shared" si="57"/>
        <v/>
      </c>
      <c r="AK104" s="3" t="str">
        <f t="shared" si="58"/>
        <v/>
      </c>
      <c r="AL104" s="44" t="str">
        <f t="shared" si="44"/>
        <v/>
      </c>
      <c r="AM104" s="3" t="str">
        <f t="shared" si="49"/>
        <v/>
      </c>
      <c r="AN104" s="3" t="str">
        <f t="shared" si="59"/>
        <v/>
      </c>
      <c r="AO104" s="3" t="str">
        <f t="shared" si="47"/>
        <v/>
      </c>
      <c r="AP104" s="3" t="str">
        <f t="shared" si="50"/>
        <v/>
      </c>
      <c r="AQ104" s="3" t="s">
        <v>161</v>
      </c>
      <c r="AR104" s="1"/>
      <c r="AS104" s="1" t="str">
        <f t="shared" si="60"/>
        <v>　</v>
      </c>
    </row>
    <row r="105" spans="1:45" ht="22.5" customHeight="1">
      <c r="A105" s="94">
        <v>99</v>
      </c>
      <c r="B105" s="86"/>
      <c r="C105" s="86"/>
      <c r="D105" s="86"/>
      <c r="E105" s="86"/>
      <c r="F105" s="86"/>
      <c r="G105" s="54"/>
      <c r="H105" s="87"/>
      <c r="I105" s="88"/>
      <c r="J105" s="88"/>
      <c r="K105" s="88"/>
      <c r="L105" s="89"/>
      <c r="M105" s="88"/>
      <c r="N105" s="88"/>
      <c r="O105" s="90" t="str">
        <f t="shared" si="35"/>
        <v/>
      </c>
      <c r="P105" s="88"/>
      <c r="Q105" s="87"/>
      <c r="R105" s="88"/>
      <c r="S105" s="88"/>
      <c r="T105" s="91" t="str">
        <f t="shared" si="51"/>
        <v/>
      </c>
      <c r="U105" s="88"/>
      <c r="V105" s="91" t="str">
        <f t="shared" si="52"/>
        <v/>
      </c>
      <c r="W105" s="68"/>
      <c r="X105" s="92"/>
      <c r="AB105" s="3" t="str">
        <f t="shared" si="53"/>
        <v/>
      </c>
      <c r="AC105" s="41" t="str">
        <f t="shared" si="54"/>
        <v/>
      </c>
      <c r="AD105" s="42" t="str">
        <f>IF($AC105="","",IF(個人種目入力!$AN105=2,VLOOKUP($AC105,'(種目・作業用)'!$A$22:$D$43,2,FALSE),VLOOKUP($AC105,'(種目・作業用)'!$A$2:$D$22,2,FALSE)))</f>
        <v/>
      </c>
      <c r="AE105" s="42" t="str">
        <f>IF($AC105="","",IF(個人種目入力!$AN105=2,VLOOKUP($AC105,'(種目・作業用)'!$A$22:$D$43,3,FALSE),VLOOKUP($AC105,'(種目・作業用)'!$A$2:$D$22,3,FALSE)))</f>
        <v/>
      </c>
      <c r="AF105" s="42" t="str">
        <f>IF($AC105="","",IF(個人種目入力!$AN105=2,VLOOKUP($AC105,'(種目・作業用)'!$A$22:$D$43,4,FALSE),VLOOKUP($AC105,'(種目・作業用)'!$A$2:$D$22,4,FALSE)))</f>
        <v/>
      </c>
      <c r="AG105" s="43" t="str">
        <f t="shared" si="55"/>
        <v/>
      </c>
      <c r="AH105" s="3" t="str">
        <f t="shared" si="48"/>
        <v xml:space="preserve"> </v>
      </c>
      <c r="AI105" s="3" t="str">
        <f t="shared" si="56"/>
        <v/>
      </c>
      <c r="AJ105" s="3" t="str">
        <f t="shared" si="57"/>
        <v/>
      </c>
      <c r="AK105" s="3" t="str">
        <f t="shared" si="58"/>
        <v/>
      </c>
      <c r="AL105" s="44" t="str">
        <f t="shared" si="44"/>
        <v/>
      </c>
      <c r="AM105" s="3" t="str">
        <f t="shared" si="49"/>
        <v/>
      </c>
      <c r="AN105" s="3" t="str">
        <f t="shared" si="59"/>
        <v/>
      </c>
      <c r="AO105" s="3" t="str">
        <f t="shared" si="47"/>
        <v/>
      </c>
      <c r="AP105" s="3" t="str">
        <f t="shared" si="50"/>
        <v/>
      </c>
      <c r="AQ105" s="3" t="s">
        <v>161</v>
      </c>
      <c r="AR105" s="1"/>
      <c r="AS105" s="1" t="str">
        <f t="shared" si="60"/>
        <v>　</v>
      </c>
    </row>
    <row r="106" spans="1:45" ht="22.5" customHeight="1">
      <c r="A106" s="94">
        <v>100</v>
      </c>
      <c r="B106" s="86"/>
      <c r="C106" s="86"/>
      <c r="D106" s="86"/>
      <c r="E106" s="86"/>
      <c r="F106" s="86"/>
      <c r="G106" s="54"/>
      <c r="H106" s="87"/>
      <c r="I106" s="88"/>
      <c r="J106" s="88"/>
      <c r="K106" s="88"/>
      <c r="L106" s="89"/>
      <c r="M106" s="88"/>
      <c r="N106" s="88"/>
      <c r="O106" s="90" t="str">
        <f t="shared" si="35"/>
        <v/>
      </c>
      <c r="P106" s="88"/>
      <c r="Q106" s="87"/>
      <c r="R106" s="88"/>
      <c r="S106" s="88"/>
      <c r="T106" s="91" t="str">
        <f t="shared" si="51"/>
        <v/>
      </c>
      <c r="U106" s="88"/>
      <c r="V106" s="91" t="str">
        <f t="shared" si="52"/>
        <v/>
      </c>
      <c r="W106" s="68"/>
      <c r="X106" s="92"/>
      <c r="AB106" s="3" t="str">
        <f t="shared" si="53"/>
        <v/>
      </c>
      <c r="AC106" s="41" t="str">
        <f t="shared" si="54"/>
        <v/>
      </c>
      <c r="AD106" s="42" t="str">
        <f>IF($AC106="","",IF(個人種目入力!$AN106=2,VLOOKUP($AC106,'(種目・作業用)'!$A$22:$D$43,2,FALSE),VLOOKUP($AC106,'(種目・作業用)'!$A$2:$D$22,2,FALSE)))</f>
        <v/>
      </c>
      <c r="AE106" s="42" t="str">
        <f>IF($AC106="","",IF(個人種目入力!$AN106=2,VLOOKUP($AC106,'(種目・作業用)'!$A$22:$D$43,3,FALSE),VLOOKUP($AC106,'(種目・作業用)'!$A$2:$D$22,3,FALSE)))</f>
        <v/>
      </c>
      <c r="AF106" s="42" t="str">
        <f>IF($AC106="","",IF(個人種目入力!$AN106=2,VLOOKUP($AC106,'(種目・作業用)'!$A$22:$D$43,4,FALSE),VLOOKUP($AC106,'(種目・作業用)'!$A$2:$D$22,4,FALSE)))</f>
        <v/>
      </c>
      <c r="AG106" s="43" t="str">
        <f t="shared" si="55"/>
        <v/>
      </c>
      <c r="AH106" s="3" t="str">
        <f t="shared" si="48"/>
        <v xml:space="preserve"> </v>
      </c>
      <c r="AI106" s="3" t="str">
        <f t="shared" si="56"/>
        <v/>
      </c>
      <c r="AJ106" s="3" t="str">
        <f t="shared" si="57"/>
        <v/>
      </c>
      <c r="AK106" s="3" t="str">
        <f t="shared" si="58"/>
        <v/>
      </c>
      <c r="AL106" s="44" t="str">
        <f t="shared" si="44"/>
        <v/>
      </c>
      <c r="AM106" s="3" t="str">
        <f t="shared" si="49"/>
        <v/>
      </c>
      <c r="AN106" s="3" t="str">
        <f t="shared" si="59"/>
        <v/>
      </c>
      <c r="AO106" s="3" t="str">
        <f t="shared" si="47"/>
        <v/>
      </c>
      <c r="AP106" s="3" t="str">
        <f t="shared" si="50"/>
        <v/>
      </c>
      <c r="AQ106" s="3" t="s">
        <v>161</v>
      </c>
      <c r="AR106" s="1"/>
      <c r="AS106" s="1" t="str">
        <f t="shared" si="60"/>
        <v>　</v>
      </c>
    </row>
    <row r="107" spans="1:45" ht="22.5" customHeight="1">
      <c r="A107" s="94">
        <v>101</v>
      </c>
      <c r="B107" s="86"/>
      <c r="C107" s="86"/>
      <c r="D107" s="86"/>
      <c r="E107" s="86"/>
      <c r="F107" s="86"/>
      <c r="G107" s="54"/>
      <c r="H107" s="87"/>
      <c r="I107" s="88"/>
      <c r="J107" s="88"/>
      <c r="K107" s="88"/>
      <c r="L107" s="89"/>
      <c r="M107" s="88"/>
      <c r="N107" s="88"/>
      <c r="O107" s="90" t="str">
        <f t="shared" ref="O107:O130" si="61">IF(G107=$G$172,".",IF(G107=$G$173,".",IF(G107=$G$178,".",IF(G107=$G$184,".",IF(G107=$G$185,".",IF(G107=$H$191,".",IF(G107=$H$192,".",IF(G107=$H$197,".",IF(G107=$H$203,".",IF(G107=$H$204,".",""))))))))))</f>
        <v/>
      </c>
      <c r="P107" s="88"/>
      <c r="Q107" s="87"/>
      <c r="R107" s="88"/>
      <c r="S107" s="88"/>
      <c r="T107" s="91" t="str">
        <f t="shared" si="51"/>
        <v/>
      </c>
      <c r="U107" s="88"/>
      <c r="V107" s="91" t="str">
        <f t="shared" si="52"/>
        <v/>
      </c>
      <c r="W107" s="68"/>
      <c r="X107" s="93"/>
      <c r="AB107" s="3" t="str">
        <f t="shared" si="53"/>
        <v/>
      </c>
      <c r="AC107" s="41" t="str">
        <f t="shared" si="54"/>
        <v/>
      </c>
      <c r="AD107" s="42" t="str">
        <f>IF($AC107="","",IF(個人種目入力!$AN107=2,VLOOKUP($AC107,'(種目・作業用)'!$A$22:$D$43,2,FALSE),VLOOKUP($AC107,'(種目・作業用)'!$A$2:$D$22,2,FALSE)))</f>
        <v/>
      </c>
      <c r="AE107" s="42" t="str">
        <f>IF($AC107="","",IF(個人種目入力!$AN107=2,VLOOKUP($AC107,'(種目・作業用)'!$A$22:$D$43,3,FALSE),VLOOKUP($AC107,'(種目・作業用)'!$A$2:$D$22,3,FALSE)))</f>
        <v/>
      </c>
      <c r="AF107" s="42" t="str">
        <f>IF($AC107="","",IF(個人種目入力!$AN107=2,VLOOKUP($AC107,'(種目・作業用)'!$A$22:$D$43,4,FALSE),VLOOKUP($AC107,'(種目・作業用)'!$A$2:$D$22,4,FALSE)))</f>
        <v/>
      </c>
      <c r="AG107" s="43" t="str">
        <f t="shared" si="55"/>
        <v/>
      </c>
      <c r="AH107" s="3" t="str">
        <f t="shared" ref="AH107:AH131" si="62">IF(AG107="000",AF107,CONCATENATE(AF107," ",AG107))</f>
        <v xml:space="preserve"> </v>
      </c>
      <c r="AI107" s="3" t="str">
        <f t="shared" si="56"/>
        <v/>
      </c>
      <c r="AJ107" s="3" t="str">
        <f t="shared" si="57"/>
        <v/>
      </c>
      <c r="AK107" s="3" t="str">
        <f t="shared" si="58"/>
        <v/>
      </c>
      <c r="AL107" s="44" t="str">
        <f t="shared" si="44"/>
        <v/>
      </c>
      <c r="AM107" s="3" t="str">
        <f t="shared" ref="AM107:AM131" si="63">IF(ISNUMBER(AI107),$AM$4,"")</f>
        <v/>
      </c>
      <c r="AN107" s="3" t="str">
        <f t="shared" si="59"/>
        <v/>
      </c>
      <c r="AO107" s="3" t="str">
        <f t="shared" si="47"/>
        <v/>
      </c>
      <c r="AP107" s="3" t="str">
        <f t="shared" ref="AP107:AP131" si="64">IF(ISNUMBER(AI107),$AK$4,"")</f>
        <v/>
      </c>
      <c r="AQ107" s="3" t="s">
        <v>161</v>
      </c>
      <c r="AR107" s="1"/>
      <c r="AS107" s="1" t="str">
        <f t="shared" si="60"/>
        <v>　</v>
      </c>
    </row>
    <row r="108" spans="1:45" ht="22.5" customHeight="1">
      <c r="A108" s="94">
        <v>102</v>
      </c>
      <c r="B108" s="86"/>
      <c r="C108" s="86"/>
      <c r="D108" s="86"/>
      <c r="E108" s="86"/>
      <c r="F108" s="86"/>
      <c r="G108" s="54"/>
      <c r="H108" s="87"/>
      <c r="I108" s="88"/>
      <c r="J108" s="88"/>
      <c r="K108" s="88"/>
      <c r="L108" s="89"/>
      <c r="M108" s="88"/>
      <c r="N108" s="88"/>
      <c r="O108" s="90" t="str">
        <f t="shared" si="61"/>
        <v/>
      </c>
      <c r="P108" s="88"/>
      <c r="Q108" s="87"/>
      <c r="R108" s="88"/>
      <c r="S108" s="88"/>
      <c r="T108" s="91" t="str">
        <f t="shared" si="51"/>
        <v/>
      </c>
      <c r="U108" s="88"/>
      <c r="V108" s="91" t="str">
        <f t="shared" si="52"/>
        <v/>
      </c>
      <c r="W108" s="68"/>
      <c r="X108" s="92"/>
      <c r="AB108" s="3" t="str">
        <f t="shared" si="53"/>
        <v/>
      </c>
      <c r="AC108" s="41" t="str">
        <f t="shared" si="54"/>
        <v/>
      </c>
      <c r="AD108" s="42" t="str">
        <f>IF($AC108="","",IF(個人種目入力!$AN108=2,VLOOKUP($AC108,'(種目・作業用)'!$A$22:$D$43,2,FALSE),VLOOKUP($AC108,'(種目・作業用)'!$A$2:$D$22,2,FALSE)))</f>
        <v/>
      </c>
      <c r="AE108" s="42" t="str">
        <f>IF($AC108="","",IF(個人種目入力!$AN108=2,VLOOKUP($AC108,'(種目・作業用)'!$A$22:$D$43,3,FALSE),VLOOKUP($AC108,'(種目・作業用)'!$A$2:$D$22,3,FALSE)))</f>
        <v/>
      </c>
      <c r="AF108" s="42" t="str">
        <f>IF($AC108="","",IF(個人種目入力!$AN108=2,VLOOKUP($AC108,'(種目・作業用)'!$A$22:$D$43,4,FALSE),VLOOKUP($AC108,'(種目・作業用)'!$A$2:$D$22,4,FALSE)))</f>
        <v/>
      </c>
      <c r="AG108" s="43" t="str">
        <f t="shared" si="55"/>
        <v/>
      </c>
      <c r="AH108" s="3" t="str">
        <f t="shared" si="62"/>
        <v xml:space="preserve"> </v>
      </c>
      <c r="AI108" s="3" t="str">
        <f t="shared" si="56"/>
        <v/>
      </c>
      <c r="AJ108" s="3" t="str">
        <f t="shared" si="57"/>
        <v/>
      </c>
      <c r="AK108" s="3" t="str">
        <f t="shared" si="58"/>
        <v/>
      </c>
      <c r="AL108" s="44" t="str">
        <f t="shared" ref="AL108:AL131" si="65">IF(ISNUMBER(AI108),VLOOKUP(AQ108,$AQ$132:$AR$179,2,FALSE),"")</f>
        <v/>
      </c>
      <c r="AM108" s="3" t="str">
        <f t="shared" si="63"/>
        <v/>
      </c>
      <c r="AN108" s="3" t="str">
        <f t="shared" si="59"/>
        <v/>
      </c>
      <c r="AO108" s="3" t="str">
        <f t="shared" si="47"/>
        <v/>
      </c>
      <c r="AP108" s="3" t="str">
        <f t="shared" si="64"/>
        <v/>
      </c>
      <c r="AQ108" s="3" t="s">
        <v>161</v>
      </c>
      <c r="AR108" s="1"/>
      <c r="AS108" s="1" t="str">
        <f t="shared" si="60"/>
        <v>　</v>
      </c>
    </row>
    <row r="109" spans="1:45" ht="22.5" customHeight="1">
      <c r="A109" s="94">
        <v>103</v>
      </c>
      <c r="B109" s="86"/>
      <c r="C109" s="86"/>
      <c r="D109" s="86"/>
      <c r="E109" s="86"/>
      <c r="F109" s="86"/>
      <c r="G109" s="54"/>
      <c r="H109" s="87"/>
      <c r="I109" s="88"/>
      <c r="J109" s="88"/>
      <c r="K109" s="88"/>
      <c r="L109" s="89"/>
      <c r="M109" s="88"/>
      <c r="N109" s="88"/>
      <c r="O109" s="90" t="str">
        <f t="shared" si="61"/>
        <v/>
      </c>
      <c r="P109" s="88"/>
      <c r="Q109" s="87"/>
      <c r="R109" s="88"/>
      <c r="S109" s="88"/>
      <c r="T109" s="91" t="str">
        <f t="shared" si="51"/>
        <v/>
      </c>
      <c r="U109" s="88"/>
      <c r="V109" s="91" t="str">
        <f t="shared" si="52"/>
        <v/>
      </c>
      <c r="W109" s="68"/>
      <c r="X109" s="92"/>
      <c r="AB109" s="3" t="str">
        <f t="shared" si="53"/>
        <v/>
      </c>
      <c r="AC109" s="41" t="str">
        <f t="shared" si="54"/>
        <v/>
      </c>
      <c r="AD109" s="42" t="str">
        <f>IF($AC109="","",IF(個人種目入力!$AN109=2,VLOOKUP($AC109,'(種目・作業用)'!$A$22:$D$43,2,FALSE),VLOOKUP($AC109,'(種目・作業用)'!$A$2:$D$22,2,FALSE)))</f>
        <v/>
      </c>
      <c r="AE109" s="42" t="str">
        <f>IF($AC109="","",IF(個人種目入力!$AN109=2,VLOOKUP($AC109,'(種目・作業用)'!$A$22:$D$43,3,FALSE),VLOOKUP($AC109,'(種目・作業用)'!$A$2:$D$22,3,FALSE)))</f>
        <v/>
      </c>
      <c r="AF109" s="42" t="str">
        <f>IF($AC109="","",IF(個人種目入力!$AN109=2,VLOOKUP($AC109,'(種目・作業用)'!$A$22:$D$43,4,FALSE),VLOOKUP($AC109,'(種目・作業用)'!$A$2:$D$22,4,FALSE)))</f>
        <v/>
      </c>
      <c r="AG109" s="43" t="str">
        <f t="shared" si="55"/>
        <v/>
      </c>
      <c r="AH109" s="3" t="str">
        <f t="shared" si="62"/>
        <v xml:space="preserve"> </v>
      </c>
      <c r="AI109" s="3" t="str">
        <f t="shared" si="56"/>
        <v/>
      </c>
      <c r="AJ109" s="3" t="str">
        <f t="shared" si="57"/>
        <v/>
      </c>
      <c r="AK109" s="3" t="str">
        <f t="shared" si="58"/>
        <v/>
      </c>
      <c r="AL109" s="44" t="str">
        <f t="shared" si="65"/>
        <v/>
      </c>
      <c r="AM109" s="3" t="str">
        <f t="shared" si="63"/>
        <v/>
      </c>
      <c r="AN109" s="3" t="str">
        <f t="shared" si="59"/>
        <v/>
      </c>
      <c r="AO109" s="3" t="str">
        <f t="shared" si="47"/>
        <v/>
      </c>
      <c r="AP109" s="3" t="str">
        <f t="shared" si="64"/>
        <v/>
      </c>
      <c r="AQ109" s="3" t="s">
        <v>161</v>
      </c>
      <c r="AR109" s="1"/>
      <c r="AS109" s="1" t="str">
        <f t="shared" si="60"/>
        <v>　</v>
      </c>
    </row>
    <row r="110" spans="1:45" ht="22.5" customHeight="1">
      <c r="A110" s="94">
        <v>104</v>
      </c>
      <c r="B110" s="86"/>
      <c r="C110" s="86"/>
      <c r="D110" s="86"/>
      <c r="E110" s="86"/>
      <c r="F110" s="86"/>
      <c r="G110" s="54"/>
      <c r="H110" s="87"/>
      <c r="I110" s="88"/>
      <c r="J110" s="88"/>
      <c r="K110" s="88"/>
      <c r="L110" s="89"/>
      <c r="M110" s="88"/>
      <c r="N110" s="88"/>
      <c r="O110" s="90" t="str">
        <f t="shared" si="61"/>
        <v/>
      </c>
      <c r="P110" s="88"/>
      <c r="Q110" s="87"/>
      <c r="R110" s="88"/>
      <c r="S110" s="88"/>
      <c r="T110" s="91" t="str">
        <f t="shared" ref="T110:T130" si="66">IF(G110="","","月")</f>
        <v/>
      </c>
      <c r="U110" s="88"/>
      <c r="V110" s="91" t="str">
        <f t="shared" ref="V110:V130" si="67">IF(G110="","","日")</f>
        <v/>
      </c>
      <c r="W110" s="68"/>
      <c r="X110" s="92"/>
      <c r="AB110" s="3" t="str">
        <f t="shared" si="53"/>
        <v/>
      </c>
      <c r="AC110" s="41" t="str">
        <f t="shared" si="54"/>
        <v/>
      </c>
      <c r="AD110" s="42" t="str">
        <f>IF($AC110="","",IF(個人種目入力!$AN110=2,VLOOKUP($AC110,'(種目・作業用)'!$A$22:$D$43,2,FALSE),VLOOKUP($AC110,'(種目・作業用)'!$A$2:$D$22,2,FALSE)))</f>
        <v/>
      </c>
      <c r="AE110" s="42" t="str">
        <f>IF($AC110="","",IF(個人種目入力!$AN110=2,VLOOKUP($AC110,'(種目・作業用)'!$A$22:$D$43,3,FALSE),VLOOKUP($AC110,'(種目・作業用)'!$A$2:$D$22,3,FALSE)))</f>
        <v/>
      </c>
      <c r="AF110" s="42" t="str">
        <f>IF($AC110="","",IF(個人種目入力!$AN110=2,VLOOKUP($AC110,'(種目・作業用)'!$A$22:$D$43,4,FALSE),VLOOKUP($AC110,'(種目・作業用)'!$A$2:$D$22,4,FALSE)))</f>
        <v/>
      </c>
      <c r="AG110" s="43" t="str">
        <f t="shared" si="55"/>
        <v/>
      </c>
      <c r="AH110" s="3" t="str">
        <f t="shared" si="62"/>
        <v xml:space="preserve"> </v>
      </c>
      <c r="AI110" s="3" t="str">
        <f t="shared" si="56"/>
        <v/>
      </c>
      <c r="AJ110" s="3" t="str">
        <f t="shared" si="57"/>
        <v/>
      </c>
      <c r="AK110" s="3" t="str">
        <f t="shared" si="58"/>
        <v/>
      </c>
      <c r="AL110" s="44" t="str">
        <f t="shared" si="65"/>
        <v/>
      </c>
      <c r="AM110" s="3" t="str">
        <f t="shared" si="63"/>
        <v/>
      </c>
      <c r="AN110" s="3" t="str">
        <f t="shared" si="59"/>
        <v/>
      </c>
      <c r="AO110" s="3" t="str">
        <f t="shared" si="47"/>
        <v/>
      </c>
      <c r="AP110" s="3" t="str">
        <f t="shared" si="64"/>
        <v/>
      </c>
      <c r="AQ110" s="3" t="s">
        <v>161</v>
      </c>
      <c r="AR110" s="1"/>
      <c r="AS110" s="1" t="str">
        <f t="shared" si="60"/>
        <v>　</v>
      </c>
    </row>
    <row r="111" spans="1:45" ht="22.5" customHeight="1">
      <c r="A111" s="94">
        <v>105</v>
      </c>
      <c r="B111" s="86"/>
      <c r="C111" s="86"/>
      <c r="D111" s="86"/>
      <c r="E111" s="86"/>
      <c r="F111" s="86"/>
      <c r="G111" s="54"/>
      <c r="H111" s="87"/>
      <c r="I111" s="88"/>
      <c r="J111" s="88"/>
      <c r="K111" s="88"/>
      <c r="L111" s="89"/>
      <c r="M111" s="88"/>
      <c r="N111" s="88"/>
      <c r="O111" s="90" t="str">
        <f t="shared" si="61"/>
        <v/>
      </c>
      <c r="P111" s="88"/>
      <c r="Q111" s="87"/>
      <c r="R111" s="88"/>
      <c r="S111" s="88"/>
      <c r="T111" s="91" t="str">
        <f t="shared" si="66"/>
        <v/>
      </c>
      <c r="U111" s="88"/>
      <c r="V111" s="91" t="str">
        <f t="shared" si="67"/>
        <v/>
      </c>
      <c r="W111" s="68"/>
      <c r="X111" s="92"/>
      <c r="AB111" s="3" t="str">
        <f t="shared" si="53"/>
        <v/>
      </c>
      <c r="AC111" s="41" t="str">
        <f t="shared" si="54"/>
        <v/>
      </c>
      <c r="AD111" s="42" t="str">
        <f>IF($AC111="","",IF(個人種目入力!$AN111=2,VLOOKUP($AC111,'(種目・作業用)'!$A$22:$D$43,2,FALSE),VLOOKUP($AC111,'(種目・作業用)'!$A$2:$D$22,2,FALSE)))</f>
        <v/>
      </c>
      <c r="AE111" s="42" t="str">
        <f>IF($AC111="","",IF(個人種目入力!$AN111=2,VLOOKUP($AC111,'(種目・作業用)'!$A$22:$D$43,3,FALSE),VLOOKUP($AC111,'(種目・作業用)'!$A$2:$D$22,3,FALSE)))</f>
        <v/>
      </c>
      <c r="AF111" s="42" t="str">
        <f>IF($AC111="","",IF(個人種目入力!$AN111=2,VLOOKUP($AC111,'(種目・作業用)'!$A$22:$D$43,4,FALSE),VLOOKUP($AC111,'(種目・作業用)'!$A$2:$D$22,4,FALSE)))</f>
        <v/>
      </c>
      <c r="AG111" s="43" t="str">
        <f t="shared" si="55"/>
        <v/>
      </c>
      <c r="AH111" s="3" t="str">
        <f t="shared" si="62"/>
        <v xml:space="preserve"> </v>
      </c>
      <c r="AI111" s="3" t="str">
        <f t="shared" si="56"/>
        <v/>
      </c>
      <c r="AJ111" s="3" t="str">
        <f t="shared" si="57"/>
        <v/>
      </c>
      <c r="AK111" s="3" t="str">
        <f t="shared" si="58"/>
        <v/>
      </c>
      <c r="AL111" s="44" t="str">
        <f t="shared" si="65"/>
        <v/>
      </c>
      <c r="AM111" s="3" t="str">
        <f t="shared" si="63"/>
        <v/>
      </c>
      <c r="AN111" s="3" t="str">
        <f t="shared" si="59"/>
        <v/>
      </c>
      <c r="AO111" s="3" t="str">
        <f t="shared" si="47"/>
        <v/>
      </c>
      <c r="AP111" s="3" t="str">
        <f t="shared" si="64"/>
        <v/>
      </c>
      <c r="AQ111" s="3" t="s">
        <v>161</v>
      </c>
      <c r="AR111" s="1"/>
      <c r="AS111" s="1" t="str">
        <f t="shared" si="60"/>
        <v>　</v>
      </c>
    </row>
    <row r="112" spans="1:45" ht="22.5" customHeight="1">
      <c r="A112" s="94">
        <v>106</v>
      </c>
      <c r="B112" s="86"/>
      <c r="C112" s="86"/>
      <c r="D112" s="86"/>
      <c r="E112" s="86"/>
      <c r="F112" s="86"/>
      <c r="G112" s="54"/>
      <c r="H112" s="87"/>
      <c r="I112" s="88"/>
      <c r="J112" s="88"/>
      <c r="K112" s="88"/>
      <c r="L112" s="89"/>
      <c r="M112" s="88"/>
      <c r="N112" s="88"/>
      <c r="O112" s="90" t="str">
        <f t="shared" si="61"/>
        <v/>
      </c>
      <c r="P112" s="88"/>
      <c r="Q112" s="87"/>
      <c r="R112" s="88"/>
      <c r="S112" s="88"/>
      <c r="T112" s="91" t="str">
        <f t="shared" si="66"/>
        <v/>
      </c>
      <c r="U112" s="88"/>
      <c r="V112" s="91" t="str">
        <f t="shared" si="67"/>
        <v/>
      </c>
      <c r="W112" s="68"/>
      <c r="X112" s="92"/>
      <c r="AB112" s="3" t="str">
        <f t="shared" si="53"/>
        <v/>
      </c>
      <c r="AC112" s="41" t="str">
        <f t="shared" si="54"/>
        <v/>
      </c>
      <c r="AD112" s="42" t="str">
        <f>IF($AC112="","",IF(個人種目入力!$AN112=2,VLOOKUP($AC112,'(種目・作業用)'!$A$22:$D$43,2,FALSE),VLOOKUP($AC112,'(種目・作業用)'!$A$2:$D$22,2,FALSE)))</f>
        <v/>
      </c>
      <c r="AE112" s="42" t="str">
        <f>IF($AC112="","",IF(個人種目入力!$AN112=2,VLOOKUP($AC112,'(種目・作業用)'!$A$22:$D$43,3,FALSE),VLOOKUP($AC112,'(種目・作業用)'!$A$2:$D$22,3,FALSE)))</f>
        <v/>
      </c>
      <c r="AF112" s="42" t="str">
        <f>IF($AC112="","",IF(個人種目入力!$AN112=2,VLOOKUP($AC112,'(種目・作業用)'!$A$22:$D$43,4,FALSE),VLOOKUP($AC112,'(種目・作業用)'!$A$2:$D$22,4,FALSE)))</f>
        <v/>
      </c>
      <c r="AG112" s="43" t="str">
        <f t="shared" si="55"/>
        <v/>
      </c>
      <c r="AH112" s="3" t="str">
        <f t="shared" si="62"/>
        <v xml:space="preserve"> </v>
      </c>
      <c r="AI112" s="3" t="str">
        <f t="shared" si="56"/>
        <v/>
      </c>
      <c r="AJ112" s="3" t="str">
        <f t="shared" si="57"/>
        <v/>
      </c>
      <c r="AK112" s="3" t="str">
        <f t="shared" si="58"/>
        <v/>
      </c>
      <c r="AL112" s="44" t="str">
        <f t="shared" si="65"/>
        <v/>
      </c>
      <c r="AM112" s="3" t="str">
        <f t="shared" si="63"/>
        <v/>
      </c>
      <c r="AN112" s="3" t="str">
        <f t="shared" si="59"/>
        <v/>
      </c>
      <c r="AO112" s="3" t="str">
        <f t="shared" si="47"/>
        <v/>
      </c>
      <c r="AP112" s="3" t="str">
        <f t="shared" si="64"/>
        <v/>
      </c>
      <c r="AQ112" s="3" t="s">
        <v>161</v>
      </c>
      <c r="AR112" s="1"/>
      <c r="AS112" s="1" t="str">
        <f t="shared" si="60"/>
        <v>　</v>
      </c>
    </row>
    <row r="113" spans="1:45" ht="22.5" customHeight="1">
      <c r="A113" s="94">
        <v>107</v>
      </c>
      <c r="B113" s="86"/>
      <c r="C113" s="86"/>
      <c r="D113" s="86"/>
      <c r="E113" s="86"/>
      <c r="F113" s="86"/>
      <c r="G113" s="54"/>
      <c r="H113" s="87"/>
      <c r="I113" s="88"/>
      <c r="J113" s="88"/>
      <c r="K113" s="88"/>
      <c r="L113" s="89"/>
      <c r="M113" s="88"/>
      <c r="N113" s="88"/>
      <c r="O113" s="90" t="str">
        <f t="shared" si="61"/>
        <v/>
      </c>
      <c r="P113" s="88"/>
      <c r="Q113" s="87"/>
      <c r="R113" s="88"/>
      <c r="S113" s="88"/>
      <c r="T113" s="91" t="str">
        <f t="shared" si="66"/>
        <v/>
      </c>
      <c r="U113" s="88"/>
      <c r="V113" s="91" t="str">
        <f t="shared" si="67"/>
        <v/>
      </c>
      <c r="W113" s="68"/>
      <c r="X113" s="92"/>
      <c r="AB113" s="3" t="str">
        <f t="shared" si="53"/>
        <v/>
      </c>
      <c r="AC113" s="41" t="str">
        <f t="shared" si="54"/>
        <v/>
      </c>
      <c r="AD113" s="42" t="str">
        <f>IF($AC113="","",IF(個人種目入力!$AN113=2,VLOOKUP($AC113,'(種目・作業用)'!$A$22:$D$43,2,FALSE),VLOOKUP($AC113,'(種目・作業用)'!$A$2:$D$22,2,FALSE)))</f>
        <v/>
      </c>
      <c r="AE113" s="42" t="str">
        <f>IF($AC113="","",IF(個人種目入力!$AN113=2,VLOOKUP($AC113,'(種目・作業用)'!$A$22:$D$43,3,FALSE),VLOOKUP($AC113,'(種目・作業用)'!$A$2:$D$22,3,FALSE)))</f>
        <v/>
      </c>
      <c r="AF113" s="42" t="str">
        <f>IF($AC113="","",IF(個人種目入力!$AN113=2,VLOOKUP($AC113,'(種目・作業用)'!$A$22:$D$43,4,FALSE),VLOOKUP($AC113,'(種目・作業用)'!$A$2:$D$22,4,FALSE)))</f>
        <v/>
      </c>
      <c r="AG113" s="43" t="str">
        <f t="shared" si="55"/>
        <v/>
      </c>
      <c r="AH113" s="3" t="str">
        <f t="shared" si="62"/>
        <v xml:space="preserve"> </v>
      </c>
      <c r="AI113" s="3" t="str">
        <f t="shared" si="56"/>
        <v/>
      </c>
      <c r="AJ113" s="3" t="str">
        <f t="shared" si="57"/>
        <v/>
      </c>
      <c r="AK113" s="3" t="str">
        <f t="shared" si="58"/>
        <v/>
      </c>
      <c r="AL113" s="44" t="str">
        <f t="shared" si="65"/>
        <v/>
      </c>
      <c r="AM113" s="3" t="str">
        <f t="shared" si="63"/>
        <v/>
      </c>
      <c r="AN113" s="3" t="str">
        <f t="shared" si="59"/>
        <v/>
      </c>
      <c r="AO113" s="3" t="str">
        <f t="shared" si="47"/>
        <v/>
      </c>
      <c r="AP113" s="3" t="str">
        <f t="shared" si="64"/>
        <v/>
      </c>
      <c r="AQ113" s="3" t="s">
        <v>161</v>
      </c>
      <c r="AR113" s="1"/>
      <c r="AS113" s="1" t="str">
        <f t="shared" si="60"/>
        <v>　</v>
      </c>
    </row>
    <row r="114" spans="1:45" ht="22.5" customHeight="1">
      <c r="A114" s="94">
        <v>108</v>
      </c>
      <c r="B114" s="86"/>
      <c r="C114" s="86"/>
      <c r="D114" s="86"/>
      <c r="E114" s="86"/>
      <c r="F114" s="86"/>
      <c r="G114" s="54"/>
      <c r="H114" s="87"/>
      <c r="I114" s="88"/>
      <c r="J114" s="88"/>
      <c r="K114" s="88"/>
      <c r="L114" s="89"/>
      <c r="M114" s="88"/>
      <c r="N114" s="88"/>
      <c r="O114" s="90" t="str">
        <f t="shared" si="61"/>
        <v/>
      </c>
      <c r="P114" s="88"/>
      <c r="Q114" s="87"/>
      <c r="R114" s="88"/>
      <c r="S114" s="88"/>
      <c r="T114" s="91" t="str">
        <f t="shared" si="66"/>
        <v/>
      </c>
      <c r="U114" s="88"/>
      <c r="V114" s="91" t="str">
        <f t="shared" si="67"/>
        <v/>
      </c>
      <c r="W114" s="68"/>
      <c r="X114" s="92"/>
      <c r="AB114" s="3" t="str">
        <f t="shared" si="53"/>
        <v/>
      </c>
      <c r="AC114" s="41" t="str">
        <f t="shared" si="54"/>
        <v/>
      </c>
      <c r="AD114" s="42" t="str">
        <f>IF($AC114="","",IF(個人種目入力!$AN114=2,VLOOKUP($AC114,'(種目・作業用)'!$A$22:$D$43,2,FALSE),VLOOKUP($AC114,'(種目・作業用)'!$A$2:$D$22,2,FALSE)))</f>
        <v/>
      </c>
      <c r="AE114" s="42" t="str">
        <f>IF($AC114="","",IF(個人種目入力!$AN114=2,VLOOKUP($AC114,'(種目・作業用)'!$A$22:$D$43,3,FALSE),VLOOKUP($AC114,'(種目・作業用)'!$A$2:$D$22,3,FALSE)))</f>
        <v/>
      </c>
      <c r="AF114" s="42" t="str">
        <f>IF($AC114="","",IF(個人種目入力!$AN114=2,VLOOKUP($AC114,'(種目・作業用)'!$A$22:$D$43,4,FALSE),VLOOKUP($AC114,'(種目・作業用)'!$A$2:$D$22,4,FALSE)))</f>
        <v/>
      </c>
      <c r="AG114" s="43" t="str">
        <f t="shared" si="55"/>
        <v/>
      </c>
      <c r="AH114" s="3" t="str">
        <f t="shared" si="62"/>
        <v xml:space="preserve"> </v>
      </c>
      <c r="AI114" s="3" t="str">
        <f t="shared" si="56"/>
        <v/>
      </c>
      <c r="AJ114" s="3" t="str">
        <f t="shared" si="57"/>
        <v/>
      </c>
      <c r="AK114" s="3" t="str">
        <f t="shared" si="58"/>
        <v/>
      </c>
      <c r="AL114" s="44" t="str">
        <f t="shared" si="65"/>
        <v/>
      </c>
      <c r="AM114" s="3" t="str">
        <f t="shared" si="63"/>
        <v/>
      </c>
      <c r="AN114" s="3" t="str">
        <f t="shared" si="59"/>
        <v/>
      </c>
      <c r="AO114" s="3" t="str">
        <f t="shared" si="47"/>
        <v/>
      </c>
      <c r="AP114" s="3" t="str">
        <f t="shared" si="64"/>
        <v/>
      </c>
      <c r="AQ114" s="3" t="s">
        <v>161</v>
      </c>
      <c r="AR114" s="1"/>
      <c r="AS114" s="1" t="str">
        <f t="shared" si="60"/>
        <v>　</v>
      </c>
    </row>
    <row r="115" spans="1:45" ht="22.5" customHeight="1">
      <c r="A115" s="94">
        <v>109</v>
      </c>
      <c r="B115" s="86"/>
      <c r="C115" s="86"/>
      <c r="D115" s="86"/>
      <c r="E115" s="86"/>
      <c r="F115" s="86"/>
      <c r="G115" s="54"/>
      <c r="H115" s="87"/>
      <c r="I115" s="88"/>
      <c r="J115" s="88"/>
      <c r="K115" s="88"/>
      <c r="L115" s="89"/>
      <c r="M115" s="88"/>
      <c r="N115" s="88"/>
      <c r="O115" s="90" t="str">
        <f t="shared" si="61"/>
        <v/>
      </c>
      <c r="P115" s="88"/>
      <c r="Q115" s="87"/>
      <c r="R115" s="88"/>
      <c r="S115" s="88"/>
      <c r="T115" s="91" t="str">
        <f t="shared" si="66"/>
        <v/>
      </c>
      <c r="U115" s="88"/>
      <c r="V115" s="91" t="str">
        <f t="shared" si="67"/>
        <v/>
      </c>
      <c r="W115" s="68"/>
      <c r="X115" s="92"/>
      <c r="AB115" s="3" t="str">
        <f t="shared" si="53"/>
        <v/>
      </c>
      <c r="AC115" s="41" t="str">
        <f t="shared" si="54"/>
        <v/>
      </c>
      <c r="AD115" s="42" t="str">
        <f>IF($AC115="","",IF(個人種目入力!$AN115=2,VLOOKUP($AC115,'(種目・作業用)'!$A$22:$D$43,2,FALSE),VLOOKUP($AC115,'(種目・作業用)'!$A$2:$D$22,2,FALSE)))</f>
        <v/>
      </c>
      <c r="AE115" s="42" t="str">
        <f>IF($AC115="","",IF(個人種目入力!$AN115=2,VLOOKUP($AC115,'(種目・作業用)'!$A$22:$D$43,3,FALSE),VLOOKUP($AC115,'(種目・作業用)'!$A$2:$D$22,3,FALSE)))</f>
        <v/>
      </c>
      <c r="AF115" s="42" t="str">
        <f>IF($AC115="","",IF(個人種目入力!$AN115=2,VLOOKUP($AC115,'(種目・作業用)'!$A$22:$D$43,4,FALSE),VLOOKUP($AC115,'(種目・作業用)'!$A$2:$D$22,4,FALSE)))</f>
        <v/>
      </c>
      <c r="AG115" s="43" t="str">
        <f t="shared" si="55"/>
        <v/>
      </c>
      <c r="AH115" s="3" t="str">
        <f t="shared" si="62"/>
        <v xml:space="preserve"> </v>
      </c>
      <c r="AI115" s="3" t="str">
        <f t="shared" si="56"/>
        <v/>
      </c>
      <c r="AJ115" s="3" t="str">
        <f t="shared" si="57"/>
        <v/>
      </c>
      <c r="AK115" s="3" t="str">
        <f t="shared" si="58"/>
        <v/>
      </c>
      <c r="AL115" s="44" t="str">
        <f t="shared" si="65"/>
        <v/>
      </c>
      <c r="AM115" s="3" t="str">
        <f t="shared" si="63"/>
        <v/>
      </c>
      <c r="AN115" s="3" t="str">
        <f t="shared" si="59"/>
        <v/>
      </c>
      <c r="AO115" s="3" t="str">
        <f t="shared" si="47"/>
        <v/>
      </c>
      <c r="AP115" s="3" t="str">
        <f t="shared" si="64"/>
        <v/>
      </c>
      <c r="AQ115" s="3" t="s">
        <v>161</v>
      </c>
      <c r="AR115" s="1"/>
      <c r="AS115" s="1" t="str">
        <f t="shared" si="60"/>
        <v>　</v>
      </c>
    </row>
    <row r="116" spans="1:45" ht="22.5" customHeight="1">
      <c r="A116" s="94">
        <v>110</v>
      </c>
      <c r="B116" s="86"/>
      <c r="C116" s="86"/>
      <c r="D116" s="86"/>
      <c r="E116" s="86"/>
      <c r="F116" s="86"/>
      <c r="G116" s="54"/>
      <c r="H116" s="87"/>
      <c r="I116" s="88"/>
      <c r="J116" s="88"/>
      <c r="K116" s="88"/>
      <c r="L116" s="89"/>
      <c r="M116" s="88"/>
      <c r="N116" s="88"/>
      <c r="O116" s="90" t="str">
        <f t="shared" si="61"/>
        <v/>
      </c>
      <c r="P116" s="88"/>
      <c r="Q116" s="87"/>
      <c r="R116" s="88"/>
      <c r="S116" s="88"/>
      <c r="T116" s="91" t="str">
        <f t="shared" si="66"/>
        <v/>
      </c>
      <c r="U116" s="88"/>
      <c r="V116" s="91" t="str">
        <f t="shared" si="67"/>
        <v/>
      </c>
      <c r="W116" s="68"/>
      <c r="X116" s="92"/>
      <c r="AB116" s="3" t="str">
        <f t="shared" si="53"/>
        <v/>
      </c>
      <c r="AC116" s="41" t="str">
        <f t="shared" si="54"/>
        <v/>
      </c>
      <c r="AD116" s="42" t="str">
        <f>IF($AC116="","",IF(個人種目入力!$AN116=2,VLOOKUP($AC116,'(種目・作業用)'!$A$22:$D$43,2,FALSE),VLOOKUP($AC116,'(種目・作業用)'!$A$2:$D$22,2,FALSE)))</f>
        <v/>
      </c>
      <c r="AE116" s="42" t="str">
        <f>IF($AC116="","",IF(個人種目入力!$AN116=2,VLOOKUP($AC116,'(種目・作業用)'!$A$22:$D$43,3,FALSE),VLOOKUP($AC116,'(種目・作業用)'!$A$2:$D$22,3,FALSE)))</f>
        <v/>
      </c>
      <c r="AF116" s="42" t="str">
        <f>IF($AC116="","",IF(個人種目入力!$AN116=2,VLOOKUP($AC116,'(種目・作業用)'!$A$22:$D$43,4,FALSE),VLOOKUP($AC116,'(種目・作業用)'!$A$2:$D$22,4,FALSE)))</f>
        <v/>
      </c>
      <c r="AG116" s="43" t="str">
        <f t="shared" si="55"/>
        <v/>
      </c>
      <c r="AH116" s="3" t="str">
        <f t="shared" si="62"/>
        <v xml:space="preserve"> </v>
      </c>
      <c r="AI116" s="3" t="str">
        <f t="shared" si="56"/>
        <v/>
      </c>
      <c r="AJ116" s="3" t="str">
        <f t="shared" si="57"/>
        <v/>
      </c>
      <c r="AK116" s="3" t="str">
        <f t="shared" si="58"/>
        <v/>
      </c>
      <c r="AL116" s="44" t="str">
        <f t="shared" si="65"/>
        <v/>
      </c>
      <c r="AM116" s="3" t="str">
        <f t="shared" si="63"/>
        <v/>
      </c>
      <c r="AN116" s="3" t="str">
        <f t="shared" si="59"/>
        <v/>
      </c>
      <c r="AO116" s="3" t="str">
        <f t="shared" si="47"/>
        <v/>
      </c>
      <c r="AP116" s="3" t="str">
        <f t="shared" si="64"/>
        <v/>
      </c>
      <c r="AQ116" s="3" t="s">
        <v>161</v>
      </c>
      <c r="AR116" s="1"/>
      <c r="AS116" s="1" t="str">
        <f t="shared" si="60"/>
        <v>　</v>
      </c>
    </row>
    <row r="117" spans="1:45" ht="22.5" customHeight="1">
      <c r="A117" s="94">
        <v>111</v>
      </c>
      <c r="B117" s="86"/>
      <c r="C117" s="86"/>
      <c r="D117" s="86"/>
      <c r="E117" s="86"/>
      <c r="F117" s="86"/>
      <c r="G117" s="54"/>
      <c r="H117" s="87"/>
      <c r="I117" s="88"/>
      <c r="J117" s="88"/>
      <c r="K117" s="88"/>
      <c r="L117" s="89"/>
      <c r="M117" s="88"/>
      <c r="N117" s="88"/>
      <c r="O117" s="90" t="str">
        <f t="shared" si="61"/>
        <v/>
      </c>
      <c r="P117" s="88"/>
      <c r="Q117" s="87"/>
      <c r="R117" s="88"/>
      <c r="S117" s="88"/>
      <c r="T117" s="91" t="str">
        <f t="shared" si="66"/>
        <v/>
      </c>
      <c r="U117" s="88"/>
      <c r="V117" s="91" t="str">
        <f t="shared" si="67"/>
        <v/>
      </c>
      <c r="W117" s="68"/>
      <c r="X117" s="92"/>
      <c r="AB117" s="3" t="str">
        <f t="shared" si="53"/>
        <v/>
      </c>
      <c r="AC117" s="41" t="str">
        <f t="shared" si="54"/>
        <v/>
      </c>
      <c r="AD117" s="42" t="str">
        <f>IF($AC117="","",IF(個人種目入力!$AN117=2,VLOOKUP($AC117,'(種目・作業用)'!$A$22:$D$43,2,FALSE),VLOOKUP($AC117,'(種目・作業用)'!$A$2:$D$22,2,FALSE)))</f>
        <v/>
      </c>
      <c r="AE117" s="42" t="str">
        <f>IF($AC117="","",IF(個人種目入力!$AN117=2,VLOOKUP($AC117,'(種目・作業用)'!$A$22:$D$43,3,FALSE),VLOOKUP($AC117,'(種目・作業用)'!$A$2:$D$22,3,FALSE)))</f>
        <v/>
      </c>
      <c r="AF117" s="42" t="str">
        <f>IF($AC117="","",IF(個人種目入力!$AN117=2,VLOOKUP($AC117,'(種目・作業用)'!$A$22:$D$43,4,FALSE),VLOOKUP($AC117,'(種目・作業用)'!$A$2:$D$22,4,FALSE)))</f>
        <v/>
      </c>
      <c r="AG117" s="43" t="str">
        <f t="shared" si="55"/>
        <v/>
      </c>
      <c r="AH117" s="3" t="str">
        <f t="shared" si="62"/>
        <v xml:space="preserve"> </v>
      </c>
      <c r="AI117" s="3" t="str">
        <f t="shared" si="56"/>
        <v/>
      </c>
      <c r="AJ117" s="3" t="str">
        <f t="shared" si="57"/>
        <v/>
      </c>
      <c r="AK117" s="3" t="str">
        <f t="shared" si="58"/>
        <v/>
      </c>
      <c r="AL117" s="44" t="str">
        <f t="shared" si="65"/>
        <v/>
      </c>
      <c r="AM117" s="3" t="str">
        <f t="shared" si="63"/>
        <v/>
      </c>
      <c r="AN117" s="3" t="str">
        <f t="shared" si="59"/>
        <v/>
      </c>
      <c r="AO117" s="3" t="str">
        <f t="shared" si="47"/>
        <v/>
      </c>
      <c r="AP117" s="3" t="str">
        <f t="shared" si="64"/>
        <v/>
      </c>
      <c r="AQ117" s="3" t="s">
        <v>161</v>
      </c>
      <c r="AR117" s="1"/>
      <c r="AS117" s="1" t="str">
        <f t="shared" si="60"/>
        <v>　</v>
      </c>
    </row>
    <row r="118" spans="1:45" ht="22.5" customHeight="1">
      <c r="A118" s="94">
        <v>112</v>
      </c>
      <c r="B118" s="86"/>
      <c r="C118" s="86"/>
      <c r="D118" s="86"/>
      <c r="E118" s="86"/>
      <c r="F118" s="86"/>
      <c r="G118" s="54"/>
      <c r="H118" s="87"/>
      <c r="I118" s="88"/>
      <c r="J118" s="88"/>
      <c r="K118" s="88"/>
      <c r="L118" s="89"/>
      <c r="M118" s="88"/>
      <c r="N118" s="88"/>
      <c r="O118" s="90" t="str">
        <f t="shared" si="61"/>
        <v/>
      </c>
      <c r="P118" s="88"/>
      <c r="Q118" s="87"/>
      <c r="R118" s="88"/>
      <c r="S118" s="88"/>
      <c r="T118" s="91" t="str">
        <f t="shared" si="66"/>
        <v/>
      </c>
      <c r="U118" s="88"/>
      <c r="V118" s="91" t="str">
        <f t="shared" si="67"/>
        <v/>
      </c>
      <c r="W118" s="68"/>
      <c r="X118" s="92"/>
      <c r="AB118" s="3" t="str">
        <f t="shared" si="53"/>
        <v/>
      </c>
      <c r="AC118" s="41" t="str">
        <f t="shared" si="54"/>
        <v/>
      </c>
      <c r="AD118" s="42" t="str">
        <f>IF($AC118="","",IF(個人種目入力!$AN118=2,VLOOKUP($AC118,'(種目・作業用)'!$A$22:$D$43,2,FALSE),VLOOKUP($AC118,'(種目・作業用)'!$A$2:$D$22,2,FALSE)))</f>
        <v/>
      </c>
      <c r="AE118" s="42" t="str">
        <f>IF($AC118="","",IF(個人種目入力!$AN118=2,VLOOKUP($AC118,'(種目・作業用)'!$A$22:$D$43,3,FALSE),VLOOKUP($AC118,'(種目・作業用)'!$A$2:$D$22,3,FALSE)))</f>
        <v/>
      </c>
      <c r="AF118" s="42" t="str">
        <f>IF($AC118="","",IF(個人種目入力!$AN118=2,VLOOKUP($AC118,'(種目・作業用)'!$A$22:$D$43,4,FALSE),VLOOKUP($AC118,'(種目・作業用)'!$A$2:$D$22,4,FALSE)))</f>
        <v/>
      </c>
      <c r="AG118" s="43" t="str">
        <f t="shared" si="55"/>
        <v/>
      </c>
      <c r="AH118" s="3" t="str">
        <f t="shared" si="62"/>
        <v xml:space="preserve"> </v>
      </c>
      <c r="AI118" s="3" t="str">
        <f t="shared" si="56"/>
        <v/>
      </c>
      <c r="AJ118" s="3" t="str">
        <f t="shared" si="57"/>
        <v/>
      </c>
      <c r="AK118" s="3" t="str">
        <f t="shared" si="58"/>
        <v/>
      </c>
      <c r="AL118" s="44" t="str">
        <f t="shared" si="65"/>
        <v/>
      </c>
      <c r="AM118" s="3" t="str">
        <f t="shared" si="63"/>
        <v/>
      </c>
      <c r="AN118" s="3" t="str">
        <f t="shared" si="59"/>
        <v/>
      </c>
      <c r="AO118" s="3" t="str">
        <f t="shared" si="47"/>
        <v/>
      </c>
      <c r="AP118" s="3" t="str">
        <f t="shared" si="64"/>
        <v/>
      </c>
      <c r="AQ118" s="3" t="s">
        <v>161</v>
      </c>
      <c r="AR118" s="1"/>
      <c r="AS118" s="1" t="str">
        <f t="shared" si="60"/>
        <v>　</v>
      </c>
    </row>
    <row r="119" spans="1:45" ht="22.5" customHeight="1">
      <c r="A119" s="94">
        <v>113</v>
      </c>
      <c r="B119" s="86"/>
      <c r="C119" s="86"/>
      <c r="D119" s="86"/>
      <c r="E119" s="86"/>
      <c r="F119" s="86"/>
      <c r="G119" s="54"/>
      <c r="H119" s="87"/>
      <c r="I119" s="88"/>
      <c r="J119" s="88"/>
      <c r="K119" s="88"/>
      <c r="L119" s="89"/>
      <c r="M119" s="88"/>
      <c r="N119" s="88"/>
      <c r="O119" s="90" t="str">
        <f t="shared" si="61"/>
        <v/>
      </c>
      <c r="P119" s="88"/>
      <c r="Q119" s="87"/>
      <c r="R119" s="88"/>
      <c r="S119" s="88"/>
      <c r="T119" s="91" t="str">
        <f t="shared" si="66"/>
        <v/>
      </c>
      <c r="U119" s="88"/>
      <c r="V119" s="91" t="str">
        <f t="shared" si="67"/>
        <v/>
      </c>
      <c r="W119" s="68"/>
      <c r="X119" s="92"/>
      <c r="AB119" s="3" t="str">
        <f t="shared" si="53"/>
        <v/>
      </c>
      <c r="AC119" s="41" t="str">
        <f t="shared" si="54"/>
        <v/>
      </c>
      <c r="AD119" s="42" t="str">
        <f>IF($AC119="","",IF(個人種目入力!$AN119=2,VLOOKUP($AC119,'(種目・作業用)'!$A$22:$D$43,2,FALSE),VLOOKUP($AC119,'(種目・作業用)'!$A$2:$D$22,2,FALSE)))</f>
        <v/>
      </c>
      <c r="AE119" s="42" t="str">
        <f>IF($AC119="","",IF(個人種目入力!$AN119=2,VLOOKUP($AC119,'(種目・作業用)'!$A$22:$D$43,3,FALSE),VLOOKUP($AC119,'(種目・作業用)'!$A$2:$D$22,3,FALSE)))</f>
        <v/>
      </c>
      <c r="AF119" s="42" t="str">
        <f>IF($AC119="","",IF(個人種目入力!$AN119=2,VLOOKUP($AC119,'(種目・作業用)'!$A$22:$D$43,4,FALSE),VLOOKUP($AC119,'(種目・作業用)'!$A$2:$D$22,4,FALSE)))</f>
        <v/>
      </c>
      <c r="AG119" s="43" t="str">
        <f t="shared" si="55"/>
        <v/>
      </c>
      <c r="AH119" s="3" t="str">
        <f t="shared" si="62"/>
        <v xml:space="preserve"> </v>
      </c>
      <c r="AI119" s="3" t="str">
        <f t="shared" si="56"/>
        <v/>
      </c>
      <c r="AJ119" s="3" t="str">
        <f t="shared" si="57"/>
        <v/>
      </c>
      <c r="AK119" s="3" t="str">
        <f t="shared" si="58"/>
        <v/>
      </c>
      <c r="AL119" s="44" t="str">
        <f t="shared" si="65"/>
        <v/>
      </c>
      <c r="AM119" s="3" t="str">
        <f t="shared" si="63"/>
        <v/>
      </c>
      <c r="AN119" s="3" t="str">
        <f t="shared" si="59"/>
        <v/>
      </c>
      <c r="AO119" s="3" t="str">
        <f t="shared" si="47"/>
        <v/>
      </c>
      <c r="AP119" s="3" t="str">
        <f t="shared" si="64"/>
        <v/>
      </c>
      <c r="AQ119" s="3" t="s">
        <v>161</v>
      </c>
      <c r="AR119" s="1"/>
      <c r="AS119" s="1" t="str">
        <f t="shared" si="60"/>
        <v>　</v>
      </c>
    </row>
    <row r="120" spans="1:45" ht="22.5" customHeight="1">
      <c r="A120" s="94">
        <v>114</v>
      </c>
      <c r="B120" s="86"/>
      <c r="C120" s="86"/>
      <c r="D120" s="86"/>
      <c r="E120" s="86"/>
      <c r="F120" s="86"/>
      <c r="G120" s="54"/>
      <c r="H120" s="87"/>
      <c r="I120" s="88"/>
      <c r="J120" s="88"/>
      <c r="K120" s="88"/>
      <c r="L120" s="89"/>
      <c r="M120" s="88"/>
      <c r="N120" s="88"/>
      <c r="O120" s="90" t="str">
        <f t="shared" si="61"/>
        <v/>
      </c>
      <c r="P120" s="88"/>
      <c r="Q120" s="87"/>
      <c r="R120" s="88"/>
      <c r="S120" s="88"/>
      <c r="T120" s="91" t="str">
        <f t="shared" si="66"/>
        <v/>
      </c>
      <c r="U120" s="88"/>
      <c r="V120" s="91" t="str">
        <f t="shared" si="67"/>
        <v/>
      </c>
      <c r="W120" s="68"/>
      <c r="X120" s="92"/>
      <c r="AB120" s="3" t="str">
        <f t="shared" si="53"/>
        <v/>
      </c>
      <c r="AC120" s="41" t="str">
        <f t="shared" si="54"/>
        <v/>
      </c>
      <c r="AD120" s="42" t="str">
        <f>IF($AC120="","",IF(個人種目入力!$AN120=2,VLOOKUP($AC120,'(種目・作業用)'!$A$22:$D$43,2,FALSE),VLOOKUP($AC120,'(種目・作業用)'!$A$2:$D$22,2,FALSE)))</f>
        <v/>
      </c>
      <c r="AE120" s="42" t="str">
        <f>IF($AC120="","",IF(個人種目入力!$AN120=2,VLOOKUP($AC120,'(種目・作業用)'!$A$22:$D$43,3,FALSE),VLOOKUP($AC120,'(種目・作業用)'!$A$2:$D$22,3,FALSE)))</f>
        <v/>
      </c>
      <c r="AF120" s="42" t="str">
        <f>IF($AC120="","",IF(個人種目入力!$AN120=2,VLOOKUP($AC120,'(種目・作業用)'!$A$22:$D$43,4,FALSE),VLOOKUP($AC120,'(種目・作業用)'!$A$2:$D$22,4,FALSE)))</f>
        <v/>
      </c>
      <c r="AG120" s="43" t="str">
        <f t="shared" si="55"/>
        <v/>
      </c>
      <c r="AH120" s="3" t="str">
        <f t="shared" si="62"/>
        <v xml:space="preserve"> </v>
      </c>
      <c r="AI120" s="3" t="str">
        <f t="shared" si="56"/>
        <v/>
      </c>
      <c r="AJ120" s="3" t="str">
        <f t="shared" si="57"/>
        <v/>
      </c>
      <c r="AK120" s="3" t="str">
        <f t="shared" si="58"/>
        <v/>
      </c>
      <c r="AL120" s="44" t="str">
        <f t="shared" si="65"/>
        <v/>
      </c>
      <c r="AM120" s="3" t="str">
        <f t="shared" si="63"/>
        <v/>
      </c>
      <c r="AN120" s="3" t="str">
        <f t="shared" si="59"/>
        <v/>
      </c>
      <c r="AO120" s="3" t="str">
        <f t="shared" si="47"/>
        <v/>
      </c>
      <c r="AP120" s="3" t="str">
        <f t="shared" si="64"/>
        <v/>
      </c>
      <c r="AQ120" s="3" t="s">
        <v>161</v>
      </c>
      <c r="AR120" s="1"/>
      <c r="AS120" s="1" t="str">
        <f t="shared" si="60"/>
        <v>　</v>
      </c>
    </row>
    <row r="121" spans="1:45" ht="22.5" customHeight="1">
      <c r="A121" s="94">
        <v>115</v>
      </c>
      <c r="B121" s="86"/>
      <c r="C121" s="86"/>
      <c r="D121" s="86"/>
      <c r="E121" s="86"/>
      <c r="F121" s="86"/>
      <c r="G121" s="54"/>
      <c r="H121" s="87"/>
      <c r="I121" s="88"/>
      <c r="J121" s="88"/>
      <c r="K121" s="88"/>
      <c r="L121" s="89"/>
      <c r="M121" s="88"/>
      <c r="N121" s="88"/>
      <c r="O121" s="90" t="str">
        <f t="shared" si="61"/>
        <v/>
      </c>
      <c r="P121" s="88"/>
      <c r="Q121" s="87"/>
      <c r="R121" s="88"/>
      <c r="S121" s="88"/>
      <c r="T121" s="91" t="str">
        <f t="shared" si="66"/>
        <v/>
      </c>
      <c r="U121" s="88"/>
      <c r="V121" s="91" t="str">
        <f t="shared" si="67"/>
        <v/>
      </c>
      <c r="W121" s="68"/>
      <c r="X121" s="92"/>
      <c r="AB121" s="3" t="str">
        <f t="shared" si="53"/>
        <v/>
      </c>
      <c r="AC121" s="41" t="str">
        <f t="shared" si="54"/>
        <v/>
      </c>
      <c r="AD121" s="42" t="str">
        <f>IF($AC121="","",IF(個人種目入力!$AN121=2,VLOOKUP($AC121,'(種目・作業用)'!$A$22:$D$43,2,FALSE),VLOOKUP($AC121,'(種目・作業用)'!$A$2:$D$22,2,FALSE)))</f>
        <v/>
      </c>
      <c r="AE121" s="42" t="str">
        <f>IF($AC121="","",IF(個人種目入力!$AN121=2,VLOOKUP($AC121,'(種目・作業用)'!$A$22:$D$43,3,FALSE),VLOOKUP($AC121,'(種目・作業用)'!$A$2:$D$22,3,FALSE)))</f>
        <v/>
      </c>
      <c r="AF121" s="42" t="str">
        <f>IF($AC121="","",IF(個人種目入力!$AN121=2,VLOOKUP($AC121,'(種目・作業用)'!$A$22:$D$43,4,FALSE),VLOOKUP($AC121,'(種目・作業用)'!$A$2:$D$22,4,FALSE)))</f>
        <v/>
      </c>
      <c r="AG121" s="43" t="str">
        <f t="shared" si="55"/>
        <v/>
      </c>
      <c r="AH121" s="3" t="str">
        <f t="shared" si="62"/>
        <v xml:space="preserve"> </v>
      </c>
      <c r="AI121" s="3" t="str">
        <f t="shared" si="56"/>
        <v/>
      </c>
      <c r="AJ121" s="3" t="str">
        <f t="shared" si="57"/>
        <v/>
      </c>
      <c r="AK121" s="3" t="str">
        <f t="shared" si="58"/>
        <v/>
      </c>
      <c r="AL121" s="44" t="str">
        <f t="shared" si="65"/>
        <v/>
      </c>
      <c r="AM121" s="3" t="str">
        <f t="shared" si="63"/>
        <v/>
      </c>
      <c r="AN121" s="3" t="str">
        <f t="shared" si="59"/>
        <v/>
      </c>
      <c r="AO121" s="3" t="str">
        <f t="shared" si="47"/>
        <v/>
      </c>
      <c r="AP121" s="3" t="str">
        <f t="shared" si="64"/>
        <v/>
      </c>
      <c r="AQ121" s="3" t="s">
        <v>161</v>
      </c>
      <c r="AR121" s="1"/>
      <c r="AS121" s="1" t="str">
        <f t="shared" si="60"/>
        <v>　</v>
      </c>
    </row>
    <row r="122" spans="1:45" ht="22.5" customHeight="1">
      <c r="A122" s="94">
        <v>116</v>
      </c>
      <c r="B122" s="86"/>
      <c r="C122" s="86"/>
      <c r="D122" s="86"/>
      <c r="E122" s="86"/>
      <c r="F122" s="86"/>
      <c r="G122" s="54"/>
      <c r="H122" s="87"/>
      <c r="I122" s="88"/>
      <c r="J122" s="88"/>
      <c r="K122" s="88"/>
      <c r="L122" s="89"/>
      <c r="M122" s="88"/>
      <c r="N122" s="88"/>
      <c r="O122" s="90" t="str">
        <f t="shared" si="61"/>
        <v/>
      </c>
      <c r="P122" s="88"/>
      <c r="Q122" s="87"/>
      <c r="R122" s="88"/>
      <c r="S122" s="88"/>
      <c r="T122" s="91" t="str">
        <f t="shared" si="66"/>
        <v/>
      </c>
      <c r="U122" s="88"/>
      <c r="V122" s="91" t="str">
        <f t="shared" si="67"/>
        <v/>
      </c>
      <c r="W122" s="68"/>
      <c r="X122" s="92"/>
      <c r="AB122" s="3" t="str">
        <f t="shared" si="53"/>
        <v/>
      </c>
      <c r="AC122" s="41" t="str">
        <f t="shared" si="54"/>
        <v/>
      </c>
      <c r="AD122" s="42" t="str">
        <f>IF($AC122="","",IF(個人種目入力!$AN122=2,VLOOKUP($AC122,'(種目・作業用)'!$A$22:$D$43,2,FALSE),VLOOKUP($AC122,'(種目・作業用)'!$A$2:$D$22,2,FALSE)))</f>
        <v/>
      </c>
      <c r="AE122" s="42" t="str">
        <f>IF($AC122="","",IF(個人種目入力!$AN122=2,VLOOKUP($AC122,'(種目・作業用)'!$A$22:$D$43,3,FALSE),VLOOKUP($AC122,'(種目・作業用)'!$A$2:$D$22,3,FALSE)))</f>
        <v/>
      </c>
      <c r="AF122" s="42" t="str">
        <f>IF($AC122="","",IF(個人種目入力!$AN122=2,VLOOKUP($AC122,'(種目・作業用)'!$A$22:$D$43,4,FALSE),VLOOKUP($AC122,'(種目・作業用)'!$A$2:$D$22,4,FALSE)))</f>
        <v/>
      </c>
      <c r="AG122" s="43" t="str">
        <f t="shared" si="55"/>
        <v/>
      </c>
      <c r="AH122" s="3" t="str">
        <f t="shared" si="62"/>
        <v xml:space="preserve"> </v>
      </c>
      <c r="AI122" s="3" t="str">
        <f t="shared" si="56"/>
        <v/>
      </c>
      <c r="AJ122" s="3" t="str">
        <f t="shared" si="57"/>
        <v/>
      </c>
      <c r="AK122" s="3" t="str">
        <f t="shared" si="58"/>
        <v/>
      </c>
      <c r="AL122" s="44" t="str">
        <f t="shared" si="65"/>
        <v/>
      </c>
      <c r="AM122" s="3" t="str">
        <f t="shared" si="63"/>
        <v/>
      </c>
      <c r="AN122" s="3" t="str">
        <f t="shared" si="59"/>
        <v/>
      </c>
      <c r="AO122" s="3" t="str">
        <f t="shared" si="47"/>
        <v/>
      </c>
      <c r="AP122" s="3" t="str">
        <f t="shared" si="64"/>
        <v/>
      </c>
      <c r="AQ122" s="3" t="s">
        <v>161</v>
      </c>
      <c r="AR122" s="1"/>
      <c r="AS122" s="1" t="str">
        <f t="shared" si="60"/>
        <v>　</v>
      </c>
    </row>
    <row r="123" spans="1:45" ht="22.5" customHeight="1">
      <c r="A123" s="94">
        <v>117</v>
      </c>
      <c r="B123" s="86"/>
      <c r="C123" s="86"/>
      <c r="D123" s="86"/>
      <c r="E123" s="86"/>
      <c r="F123" s="86"/>
      <c r="G123" s="54"/>
      <c r="H123" s="87"/>
      <c r="I123" s="88"/>
      <c r="J123" s="88"/>
      <c r="K123" s="88"/>
      <c r="L123" s="89"/>
      <c r="M123" s="88"/>
      <c r="N123" s="88"/>
      <c r="O123" s="90" t="str">
        <f t="shared" si="61"/>
        <v/>
      </c>
      <c r="P123" s="88"/>
      <c r="Q123" s="87"/>
      <c r="R123" s="88"/>
      <c r="S123" s="88"/>
      <c r="T123" s="91" t="str">
        <f t="shared" si="66"/>
        <v/>
      </c>
      <c r="U123" s="88"/>
      <c r="V123" s="91" t="str">
        <f t="shared" si="67"/>
        <v/>
      </c>
      <c r="W123" s="68"/>
      <c r="X123" s="92"/>
      <c r="AB123" s="3" t="str">
        <f t="shared" si="53"/>
        <v/>
      </c>
      <c r="AC123" s="41" t="str">
        <f t="shared" si="54"/>
        <v/>
      </c>
      <c r="AD123" s="42" t="str">
        <f>IF($AC123="","",IF(個人種目入力!$AN123=2,VLOOKUP($AC123,'(種目・作業用)'!$A$22:$D$43,2,FALSE),VLOOKUP($AC123,'(種目・作業用)'!$A$2:$D$22,2,FALSE)))</f>
        <v/>
      </c>
      <c r="AE123" s="42" t="str">
        <f>IF($AC123="","",IF(個人種目入力!$AN123=2,VLOOKUP($AC123,'(種目・作業用)'!$A$22:$D$43,3,FALSE),VLOOKUP($AC123,'(種目・作業用)'!$A$2:$D$22,3,FALSE)))</f>
        <v/>
      </c>
      <c r="AF123" s="42" t="str">
        <f>IF($AC123="","",IF(個人種目入力!$AN123=2,VLOOKUP($AC123,'(種目・作業用)'!$A$22:$D$43,4,FALSE),VLOOKUP($AC123,'(種目・作業用)'!$A$2:$D$22,4,FALSE)))</f>
        <v/>
      </c>
      <c r="AG123" s="43" t="str">
        <f t="shared" si="55"/>
        <v/>
      </c>
      <c r="AH123" s="3" t="str">
        <f t="shared" si="62"/>
        <v xml:space="preserve"> </v>
      </c>
      <c r="AI123" s="3" t="str">
        <f t="shared" si="56"/>
        <v/>
      </c>
      <c r="AJ123" s="3" t="str">
        <f t="shared" si="57"/>
        <v/>
      </c>
      <c r="AK123" s="3" t="str">
        <f t="shared" si="58"/>
        <v/>
      </c>
      <c r="AL123" s="44" t="str">
        <f t="shared" si="65"/>
        <v/>
      </c>
      <c r="AM123" s="3" t="str">
        <f t="shared" si="63"/>
        <v/>
      </c>
      <c r="AN123" s="3" t="str">
        <f t="shared" si="59"/>
        <v/>
      </c>
      <c r="AO123" s="3" t="str">
        <f t="shared" si="47"/>
        <v/>
      </c>
      <c r="AP123" s="3" t="str">
        <f t="shared" si="64"/>
        <v/>
      </c>
      <c r="AQ123" s="3" t="s">
        <v>161</v>
      </c>
      <c r="AR123" s="1"/>
      <c r="AS123" s="1" t="str">
        <f t="shared" si="60"/>
        <v>　</v>
      </c>
    </row>
    <row r="124" spans="1:45" ht="22.5" customHeight="1">
      <c r="A124" s="94">
        <v>118</v>
      </c>
      <c r="B124" s="86"/>
      <c r="C124" s="86"/>
      <c r="D124" s="86"/>
      <c r="E124" s="86"/>
      <c r="F124" s="86"/>
      <c r="G124" s="54"/>
      <c r="H124" s="87"/>
      <c r="I124" s="88"/>
      <c r="J124" s="88"/>
      <c r="K124" s="88"/>
      <c r="L124" s="89"/>
      <c r="M124" s="88"/>
      <c r="N124" s="88"/>
      <c r="O124" s="90" t="str">
        <f t="shared" si="61"/>
        <v/>
      </c>
      <c r="P124" s="88"/>
      <c r="Q124" s="87"/>
      <c r="R124" s="88"/>
      <c r="S124" s="88"/>
      <c r="T124" s="91" t="str">
        <f t="shared" si="66"/>
        <v/>
      </c>
      <c r="U124" s="88"/>
      <c r="V124" s="91" t="str">
        <f t="shared" si="67"/>
        <v/>
      </c>
      <c r="W124" s="68"/>
      <c r="X124" s="92"/>
      <c r="AB124" s="3" t="str">
        <f t="shared" si="53"/>
        <v/>
      </c>
      <c r="AC124" s="41" t="str">
        <f t="shared" si="54"/>
        <v/>
      </c>
      <c r="AD124" s="42" t="str">
        <f>IF($AC124="","",IF(個人種目入力!$AN124=2,VLOOKUP($AC124,'(種目・作業用)'!$A$22:$D$43,2,FALSE),VLOOKUP($AC124,'(種目・作業用)'!$A$2:$D$22,2,FALSE)))</f>
        <v/>
      </c>
      <c r="AE124" s="42" t="str">
        <f>IF($AC124="","",IF(個人種目入力!$AN124=2,VLOOKUP($AC124,'(種目・作業用)'!$A$22:$D$43,3,FALSE),VLOOKUP($AC124,'(種目・作業用)'!$A$2:$D$22,3,FALSE)))</f>
        <v/>
      </c>
      <c r="AF124" s="42" t="str">
        <f>IF($AC124="","",IF(個人種目入力!$AN124=2,VLOOKUP($AC124,'(種目・作業用)'!$A$22:$D$43,4,FALSE),VLOOKUP($AC124,'(種目・作業用)'!$A$2:$D$22,4,FALSE)))</f>
        <v/>
      </c>
      <c r="AG124" s="43" t="str">
        <f t="shared" si="55"/>
        <v/>
      </c>
      <c r="AH124" s="3" t="str">
        <f t="shared" si="62"/>
        <v xml:space="preserve"> </v>
      </c>
      <c r="AI124" s="3" t="str">
        <f t="shared" si="56"/>
        <v/>
      </c>
      <c r="AJ124" s="3" t="str">
        <f t="shared" si="57"/>
        <v/>
      </c>
      <c r="AK124" s="3" t="str">
        <f t="shared" si="58"/>
        <v/>
      </c>
      <c r="AL124" s="44" t="str">
        <f t="shared" si="65"/>
        <v/>
      </c>
      <c r="AM124" s="3" t="str">
        <f t="shared" si="63"/>
        <v/>
      </c>
      <c r="AN124" s="3" t="str">
        <f t="shared" si="59"/>
        <v/>
      </c>
      <c r="AO124" s="3" t="str">
        <f t="shared" si="47"/>
        <v/>
      </c>
      <c r="AP124" s="3" t="str">
        <f t="shared" si="64"/>
        <v/>
      </c>
      <c r="AQ124" s="3" t="s">
        <v>161</v>
      </c>
      <c r="AR124" s="1"/>
      <c r="AS124" s="1" t="str">
        <f t="shared" si="60"/>
        <v>　</v>
      </c>
    </row>
    <row r="125" spans="1:45" ht="22.5" customHeight="1">
      <c r="A125" s="94">
        <v>119</v>
      </c>
      <c r="B125" s="86"/>
      <c r="C125" s="86"/>
      <c r="D125" s="86"/>
      <c r="E125" s="86"/>
      <c r="F125" s="86"/>
      <c r="G125" s="54"/>
      <c r="H125" s="87"/>
      <c r="I125" s="88"/>
      <c r="J125" s="88"/>
      <c r="K125" s="88"/>
      <c r="L125" s="89"/>
      <c r="M125" s="88"/>
      <c r="N125" s="88"/>
      <c r="O125" s="90" t="str">
        <f t="shared" si="61"/>
        <v/>
      </c>
      <c r="P125" s="88"/>
      <c r="Q125" s="87"/>
      <c r="R125" s="88"/>
      <c r="S125" s="88"/>
      <c r="T125" s="91" t="str">
        <f t="shared" si="66"/>
        <v/>
      </c>
      <c r="U125" s="88"/>
      <c r="V125" s="91" t="str">
        <f t="shared" si="67"/>
        <v/>
      </c>
      <c r="W125" s="68"/>
      <c r="X125" s="92"/>
      <c r="AB125" s="3" t="str">
        <f t="shared" si="53"/>
        <v/>
      </c>
      <c r="AC125" s="41" t="str">
        <f t="shared" si="54"/>
        <v/>
      </c>
      <c r="AD125" s="42" t="str">
        <f>IF($AC125="","",IF(個人種目入力!$AN125=2,VLOOKUP($AC125,'(種目・作業用)'!$A$22:$D$43,2,FALSE),VLOOKUP($AC125,'(種目・作業用)'!$A$2:$D$22,2,FALSE)))</f>
        <v/>
      </c>
      <c r="AE125" s="42" t="str">
        <f>IF($AC125="","",IF(個人種目入力!$AN125=2,VLOOKUP($AC125,'(種目・作業用)'!$A$22:$D$43,3,FALSE),VLOOKUP($AC125,'(種目・作業用)'!$A$2:$D$22,3,FALSE)))</f>
        <v/>
      </c>
      <c r="AF125" s="42" t="str">
        <f>IF($AC125="","",IF(個人種目入力!$AN125=2,VLOOKUP($AC125,'(種目・作業用)'!$A$22:$D$43,4,FALSE),VLOOKUP($AC125,'(種目・作業用)'!$A$2:$D$22,4,FALSE)))</f>
        <v/>
      </c>
      <c r="AG125" s="43" t="str">
        <f t="shared" si="55"/>
        <v/>
      </c>
      <c r="AH125" s="3" t="str">
        <f t="shared" si="62"/>
        <v xml:space="preserve"> </v>
      </c>
      <c r="AI125" s="3" t="str">
        <f t="shared" si="56"/>
        <v/>
      </c>
      <c r="AJ125" s="3" t="str">
        <f t="shared" si="57"/>
        <v/>
      </c>
      <c r="AK125" s="3" t="str">
        <f t="shared" si="58"/>
        <v/>
      </c>
      <c r="AL125" s="44" t="str">
        <f t="shared" si="65"/>
        <v/>
      </c>
      <c r="AM125" s="3" t="str">
        <f t="shared" si="63"/>
        <v/>
      </c>
      <c r="AN125" s="3" t="str">
        <f t="shared" si="59"/>
        <v/>
      </c>
      <c r="AO125" s="3" t="str">
        <f t="shared" si="47"/>
        <v/>
      </c>
      <c r="AP125" s="3" t="str">
        <f t="shared" si="64"/>
        <v/>
      </c>
      <c r="AQ125" s="3" t="s">
        <v>161</v>
      </c>
      <c r="AR125" s="1"/>
      <c r="AS125" s="1" t="str">
        <f t="shared" si="60"/>
        <v>　</v>
      </c>
    </row>
    <row r="126" spans="1:45" ht="22.5" customHeight="1">
      <c r="A126" s="94">
        <v>120</v>
      </c>
      <c r="B126" s="86"/>
      <c r="C126" s="86"/>
      <c r="D126" s="86"/>
      <c r="E126" s="86"/>
      <c r="F126" s="86"/>
      <c r="G126" s="54"/>
      <c r="H126" s="87"/>
      <c r="I126" s="88"/>
      <c r="J126" s="88"/>
      <c r="K126" s="88"/>
      <c r="L126" s="89"/>
      <c r="M126" s="88"/>
      <c r="N126" s="88"/>
      <c r="O126" s="90" t="str">
        <f t="shared" si="61"/>
        <v/>
      </c>
      <c r="P126" s="88"/>
      <c r="Q126" s="87"/>
      <c r="R126" s="88"/>
      <c r="S126" s="88"/>
      <c r="T126" s="91" t="str">
        <f t="shared" si="66"/>
        <v/>
      </c>
      <c r="U126" s="88"/>
      <c r="V126" s="91" t="str">
        <f t="shared" si="67"/>
        <v/>
      </c>
      <c r="W126" s="68"/>
      <c r="X126" s="92"/>
      <c r="AB126" s="3" t="str">
        <f t="shared" si="53"/>
        <v/>
      </c>
      <c r="AC126" s="41" t="str">
        <f t="shared" si="54"/>
        <v/>
      </c>
      <c r="AD126" s="42" t="str">
        <f>IF($AC126="","",IF(個人種目入力!$AN126=2,VLOOKUP($AC126,'(種目・作業用)'!$A$22:$D$43,2,FALSE),VLOOKUP($AC126,'(種目・作業用)'!$A$2:$D$22,2,FALSE)))</f>
        <v/>
      </c>
      <c r="AE126" s="42" t="str">
        <f>IF($AC126="","",IF(個人種目入力!$AN126=2,VLOOKUP($AC126,'(種目・作業用)'!$A$22:$D$43,3,FALSE),VLOOKUP($AC126,'(種目・作業用)'!$A$2:$D$22,3,FALSE)))</f>
        <v/>
      </c>
      <c r="AF126" s="42" t="str">
        <f>IF($AC126="","",IF(個人種目入力!$AN126=2,VLOOKUP($AC126,'(種目・作業用)'!$A$22:$D$43,4,FALSE),VLOOKUP($AC126,'(種目・作業用)'!$A$2:$D$22,4,FALSE)))</f>
        <v/>
      </c>
      <c r="AG126" s="43" t="str">
        <f t="shared" si="55"/>
        <v/>
      </c>
      <c r="AH126" s="3" t="str">
        <f t="shared" si="62"/>
        <v xml:space="preserve"> </v>
      </c>
      <c r="AI126" s="3" t="str">
        <f t="shared" si="56"/>
        <v/>
      </c>
      <c r="AJ126" s="3" t="str">
        <f t="shared" si="57"/>
        <v/>
      </c>
      <c r="AK126" s="3" t="str">
        <f t="shared" si="58"/>
        <v/>
      </c>
      <c r="AL126" s="44" t="str">
        <f t="shared" si="65"/>
        <v/>
      </c>
      <c r="AM126" s="3" t="str">
        <f t="shared" si="63"/>
        <v/>
      </c>
      <c r="AN126" s="3" t="str">
        <f t="shared" si="59"/>
        <v/>
      </c>
      <c r="AO126" s="3" t="str">
        <f t="shared" si="47"/>
        <v/>
      </c>
      <c r="AP126" s="3" t="str">
        <f t="shared" si="64"/>
        <v/>
      </c>
      <c r="AQ126" s="3" t="s">
        <v>161</v>
      </c>
      <c r="AR126" s="1"/>
      <c r="AS126" s="1" t="str">
        <f t="shared" si="60"/>
        <v>　</v>
      </c>
    </row>
    <row r="127" spans="1:45" ht="22.5" customHeight="1">
      <c r="A127" s="94">
        <v>121</v>
      </c>
      <c r="B127" s="86"/>
      <c r="C127" s="86"/>
      <c r="D127" s="86"/>
      <c r="E127" s="86"/>
      <c r="F127" s="86"/>
      <c r="G127" s="54"/>
      <c r="H127" s="87"/>
      <c r="I127" s="88"/>
      <c r="J127" s="88"/>
      <c r="K127" s="88"/>
      <c r="L127" s="89"/>
      <c r="M127" s="88"/>
      <c r="N127" s="88"/>
      <c r="O127" s="90" t="str">
        <f t="shared" si="61"/>
        <v/>
      </c>
      <c r="P127" s="88"/>
      <c r="Q127" s="87"/>
      <c r="R127" s="88"/>
      <c r="S127" s="88"/>
      <c r="T127" s="91" t="str">
        <f t="shared" si="66"/>
        <v/>
      </c>
      <c r="U127" s="88"/>
      <c r="V127" s="91" t="str">
        <f t="shared" si="67"/>
        <v/>
      </c>
      <c r="W127" s="68"/>
      <c r="X127" s="92"/>
      <c r="AB127" s="3" t="str">
        <f t="shared" si="53"/>
        <v/>
      </c>
      <c r="AC127" s="41" t="str">
        <f t="shared" si="54"/>
        <v/>
      </c>
      <c r="AD127" s="42" t="str">
        <f>IF($AC127="","",IF(個人種目入力!$AN127=2,VLOOKUP($AC127,'(種目・作業用)'!$A$22:$D$43,2,FALSE),VLOOKUP($AC127,'(種目・作業用)'!$A$2:$D$22,2,FALSE)))</f>
        <v/>
      </c>
      <c r="AE127" s="42" t="str">
        <f>IF($AC127="","",IF(個人種目入力!$AN127=2,VLOOKUP($AC127,'(種目・作業用)'!$A$22:$D$43,3,FALSE),VLOOKUP($AC127,'(種目・作業用)'!$A$2:$D$22,3,FALSE)))</f>
        <v/>
      </c>
      <c r="AF127" s="42" t="str">
        <f>IF($AC127="","",IF(個人種目入力!$AN127=2,VLOOKUP($AC127,'(種目・作業用)'!$A$22:$D$43,4,FALSE),VLOOKUP($AC127,'(種目・作業用)'!$A$2:$D$22,4,FALSE)))</f>
        <v/>
      </c>
      <c r="AG127" s="43" t="str">
        <f t="shared" si="55"/>
        <v/>
      </c>
      <c r="AH127" s="3" t="str">
        <f t="shared" si="62"/>
        <v xml:space="preserve"> </v>
      </c>
      <c r="AI127" s="3" t="str">
        <f t="shared" si="56"/>
        <v/>
      </c>
      <c r="AJ127" s="3" t="str">
        <f t="shared" si="57"/>
        <v/>
      </c>
      <c r="AK127" s="3" t="str">
        <f t="shared" si="58"/>
        <v/>
      </c>
      <c r="AL127" s="44" t="str">
        <f t="shared" si="65"/>
        <v/>
      </c>
      <c r="AM127" s="3" t="str">
        <f t="shared" si="63"/>
        <v/>
      </c>
      <c r="AN127" s="3" t="str">
        <f t="shared" si="59"/>
        <v/>
      </c>
      <c r="AO127" s="3" t="str">
        <f t="shared" si="47"/>
        <v/>
      </c>
      <c r="AP127" s="3" t="str">
        <f t="shared" si="64"/>
        <v/>
      </c>
      <c r="AQ127" s="3" t="s">
        <v>161</v>
      </c>
      <c r="AR127" s="1"/>
      <c r="AS127" s="1" t="str">
        <f t="shared" si="60"/>
        <v>　</v>
      </c>
    </row>
    <row r="128" spans="1:45" ht="22.5" customHeight="1">
      <c r="A128" s="94">
        <v>122</v>
      </c>
      <c r="B128" s="86"/>
      <c r="C128" s="86"/>
      <c r="D128" s="86"/>
      <c r="E128" s="86"/>
      <c r="F128" s="86"/>
      <c r="G128" s="54"/>
      <c r="H128" s="87"/>
      <c r="I128" s="88"/>
      <c r="J128" s="88"/>
      <c r="K128" s="88"/>
      <c r="L128" s="89"/>
      <c r="M128" s="88"/>
      <c r="N128" s="88"/>
      <c r="O128" s="90" t="str">
        <f t="shared" si="61"/>
        <v/>
      </c>
      <c r="P128" s="88"/>
      <c r="Q128" s="87"/>
      <c r="R128" s="88"/>
      <c r="S128" s="88"/>
      <c r="T128" s="91" t="str">
        <f t="shared" si="66"/>
        <v/>
      </c>
      <c r="U128" s="88"/>
      <c r="V128" s="91" t="str">
        <f t="shared" si="67"/>
        <v/>
      </c>
      <c r="W128" s="68"/>
      <c r="X128" s="92"/>
      <c r="AB128" s="3" t="str">
        <f t="shared" si="53"/>
        <v/>
      </c>
      <c r="AC128" s="41" t="str">
        <f t="shared" si="54"/>
        <v/>
      </c>
      <c r="AD128" s="42" t="str">
        <f>IF($AC128="","",IF(個人種目入力!$AN128=2,VLOOKUP($AC128,'(種目・作業用)'!$A$22:$D$43,2,FALSE),VLOOKUP($AC128,'(種目・作業用)'!$A$2:$D$22,2,FALSE)))</f>
        <v/>
      </c>
      <c r="AE128" s="42" t="str">
        <f>IF($AC128="","",IF(個人種目入力!$AN128=2,VLOOKUP($AC128,'(種目・作業用)'!$A$22:$D$43,3,FALSE),VLOOKUP($AC128,'(種目・作業用)'!$A$2:$D$22,3,FALSE)))</f>
        <v/>
      </c>
      <c r="AF128" s="42" t="str">
        <f>IF($AC128="","",IF(個人種目入力!$AN128=2,VLOOKUP($AC128,'(種目・作業用)'!$A$22:$D$43,4,FALSE),VLOOKUP($AC128,'(種目・作業用)'!$A$2:$D$22,4,FALSE)))</f>
        <v/>
      </c>
      <c r="AG128" s="43" t="str">
        <f t="shared" si="55"/>
        <v/>
      </c>
      <c r="AH128" s="3" t="str">
        <f t="shared" si="62"/>
        <v xml:space="preserve"> </v>
      </c>
      <c r="AI128" s="3" t="str">
        <f t="shared" si="56"/>
        <v/>
      </c>
      <c r="AJ128" s="3" t="str">
        <f t="shared" si="57"/>
        <v/>
      </c>
      <c r="AK128" s="3" t="str">
        <f t="shared" si="58"/>
        <v/>
      </c>
      <c r="AL128" s="44" t="str">
        <f t="shared" si="65"/>
        <v/>
      </c>
      <c r="AM128" s="3" t="str">
        <f t="shared" si="63"/>
        <v/>
      </c>
      <c r="AN128" s="3" t="str">
        <f t="shared" si="59"/>
        <v/>
      </c>
      <c r="AO128" s="3" t="str">
        <f t="shared" si="47"/>
        <v/>
      </c>
      <c r="AP128" s="3" t="str">
        <f t="shared" si="64"/>
        <v/>
      </c>
      <c r="AQ128" s="3" t="s">
        <v>161</v>
      </c>
      <c r="AR128" s="1"/>
      <c r="AS128" s="1" t="str">
        <f t="shared" si="60"/>
        <v>　</v>
      </c>
    </row>
    <row r="129" spans="1:45" ht="22.5" customHeight="1">
      <c r="A129" s="94">
        <v>123</v>
      </c>
      <c r="B129" s="86"/>
      <c r="C129" s="86"/>
      <c r="D129" s="86"/>
      <c r="E129" s="86"/>
      <c r="F129" s="86"/>
      <c r="G129" s="54"/>
      <c r="H129" s="87"/>
      <c r="I129" s="88"/>
      <c r="J129" s="88"/>
      <c r="K129" s="88"/>
      <c r="L129" s="89"/>
      <c r="M129" s="88"/>
      <c r="N129" s="88"/>
      <c r="O129" s="90" t="str">
        <f t="shared" si="61"/>
        <v/>
      </c>
      <c r="P129" s="88"/>
      <c r="Q129" s="87"/>
      <c r="R129" s="88"/>
      <c r="S129" s="88"/>
      <c r="T129" s="91" t="str">
        <f t="shared" si="66"/>
        <v/>
      </c>
      <c r="U129" s="88"/>
      <c r="V129" s="91" t="str">
        <f t="shared" si="67"/>
        <v/>
      </c>
      <c r="W129" s="68"/>
      <c r="X129" s="92"/>
      <c r="AB129" s="3" t="str">
        <f t="shared" si="53"/>
        <v/>
      </c>
      <c r="AC129" s="41" t="str">
        <f t="shared" si="54"/>
        <v/>
      </c>
      <c r="AD129" s="42" t="str">
        <f>IF($AC129="","",IF(個人種目入力!$AN129=2,VLOOKUP($AC129,'(種目・作業用)'!$A$22:$D$43,2,FALSE),VLOOKUP($AC129,'(種目・作業用)'!$A$2:$D$22,2,FALSE)))</f>
        <v/>
      </c>
      <c r="AE129" s="42" t="str">
        <f>IF($AC129="","",IF(個人種目入力!$AN129=2,VLOOKUP($AC129,'(種目・作業用)'!$A$22:$D$43,3,FALSE),VLOOKUP($AC129,'(種目・作業用)'!$A$2:$D$22,3,FALSE)))</f>
        <v/>
      </c>
      <c r="AF129" s="42" t="str">
        <f>IF($AC129="","",IF(個人種目入力!$AN129=2,VLOOKUP($AC129,'(種目・作業用)'!$A$22:$D$43,4,FALSE),VLOOKUP($AC129,'(種目・作業用)'!$A$2:$D$22,4,FALSE)))</f>
        <v/>
      </c>
      <c r="AG129" s="43" t="str">
        <f t="shared" si="55"/>
        <v/>
      </c>
      <c r="AH129" s="3" t="str">
        <f t="shared" si="62"/>
        <v xml:space="preserve"> </v>
      </c>
      <c r="AI129" s="3" t="str">
        <f t="shared" si="56"/>
        <v/>
      </c>
      <c r="AJ129" s="3" t="str">
        <f t="shared" si="57"/>
        <v/>
      </c>
      <c r="AK129" s="3" t="str">
        <f t="shared" si="58"/>
        <v/>
      </c>
      <c r="AL129" s="44" t="str">
        <f t="shared" si="65"/>
        <v/>
      </c>
      <c r="AM129" s="3" t="str">
        <f t="shared" si="63"/>
        <v/>
      </c>
      <c r="AN129" s="3" t="str">
        <f t="shared" si="59"/>
        <v/>
      </c>
      <c r="AO129" s="3" t="str">
        <f t="shared" si="47"/>
        <v/>
      </c>
      <c r="AP129" s="3" t="str">
        <f t="shared" si="64"/>
        <v/>
      </c>
      <c r="AQ129" s="3" t="s">
        <v>161</v>
      </c>
      <c r="AR129" s="1"/>
      <c r="AS129" s="1" t="str">
        <f t="shared" si="60"/>
        <v>　</v>
      </c>
    </row>
    <row r="130" spans="1:45" ht="22.5" customHeight="1">
      <c r="A130" s="94">
        <v>124</v>
      </c>
      <c r="B130" s="86"/>
      <c r="C130" s="86"/>
      <c r="D130" s="86"/>
      <c r="E130" s="86"/>
      <c r="F130" s="86"/>
      <c r="G130" s="54"/>
      <c r="H130" s="87"/>
      <c r="I130" s="88"/>
      <c r="J130" s="88"/>
      <c r="K130" s="88"/>
      <c r="L130" s="89"/>
      <c r="M130" s="88"/>
      <c r="N130" s="88"/>
      <c r="O130" s="90" t="str">
        <f t="shared" si="61"/>
        <v/>
      </c>
      <c r="P130" s="88"/>
      <c r="Q130" s="87"/>
      <c r="R130" s="88"/>
      <c r="S130" s="88"/>
      <c r="T130" s="91" t="str">
        <f t="shared" si="66"/>
        <v/>
      </c>
      <c r="U130" s="88"/>
      <c r="V130" s="91" t="str">
        <f t="shared" si="67"/>
        <v/>
      </c>
      <c r="W130" s="68"/>
      <c r="X130" s="92"/>
      <c r="AB130" s="3" t="str">
        <f t="shared" si="53"/>
        <v/>
      </c>
      <c r="AC130" s="41" t="str">
        <f t="shared" si="54"/>
        <v/>
      </c>
      <c r="AD130" s="42" t="str">
        <f>IF($AC130="","",IF(個人種目入力!$AN130=2,VLOOKUP($AC130,'(種目・作業用)'!$A$22:$D$43,2,FALSE),VLOOKUP($AC130,'(種目・作業用)'!$A$2:$D$22,2,FALSE)))</f>
        <v/>
      </c>
      <c r="AE130" s="42" t="str">
        <f>IF($AC130="","",IF(個人種目入力!$AN130=2,VLOOKUP($AC130,'(種目・作業用)'!$A$22:$D$43,3,FALSE),VLOOKUP($AC130,'(種目・作業用)'!$A$2:$D$22,3,FALSE)))</f>
        <v/>
      </c>
      <c r="AF130" s="42" t="str">
        <f>IF($AC130="","",IF(個人種目入力!$AN130=2,VLOOKUP($AC130,'(種目・作業用)'!$A$22:$D$43,4,FALSE),VLOOKUP($AC130,'(種目・作業用)'!$A$2:$D$22,4,FALSE)))</f>
        <v/>
      </c>
      <c r="AG130" s="43" t="str">
        <f t="shared" si="55"/>
        <v/>
      </c>
      <c r="AH130" s="3" t="str">
        <f t="shared" si="62"/>
        <v xml:space="preserve"> </v>
      </c>
      <c r="AI130" s="3" t="str">
        <f t="shared" si="56"/>
        <v/>
      </c>
      <c r="AJ130" s="3" t="str">
        <f t="shared" si="57"/>
        <v/>
      </c>
      <c r="AK130" s="3" t="str">
        <f t="shared" si="58"/>
        <v/>
      </c>
      <c r="AL130" s="44" t="str">
        <f t="shared" si="65"/>
        <v/>
      </c>
      <c r="AM130" s="3" t="str">
        <f t="shared" si="63"/>
        <v/>
      </c>
      <c r="AN130" s="3" t="str">
        <f t="shared" si="59"/>
        <v/>
      </c>
      <c r="AO130" s="3" t="str">
        <f t="shared" si="47"/>
        <v/>
      </c>
      <c r="AP130" s="3" t="str">
        <f t="shared" si="64"/>
        <v/>
      </c>
      <c r="AQ130" s="3" t="s">
        <v>161</v>
      </c>
      <c r="AR130" s="1"/>
      <c r="AS130" s="1" t="str">
        <f t="shared" si="60"/>
        <v>　</v>
      </c>
    </row>
    <row r="131" spans="1:45" ht="22.5" customHeight="1">
      <c r="A131" s="95">
        <v>125</v>
      </c>
      <c r="B131" s="70"/>
      <c r="C131" s="70"/>
      <c r="D131" s="70"/>
      <c r="E131" s="70"/>
      <c r="F131" s="70"/>
      <c r="G131" s="55"/>
      <c r="H131" s="71"/>
      <c r="I131" s="73"/>
      <c r="J131" s="73"/>
      <c r="K131" s="73"/>
      <c r="L131" s="96"/>
      <c r="M131" s="73"/>
      <c r="N131" s="73"/>
      <c r="O131" s="97"/>
      <c r="P131" s="73"/>
      <c r="Q131" s="71"/>
      <c r="R131" s="73"/>
      <c r="S131" s="73"/>
      <c r="T131" s="98"/>
      <c r="U131" s="73"/>
      <c r="V131" s="98"/>
      <c r="W131" s="72"/>
      <c r="X131" s="99"/>
      <c r="AB131" s="3" t="str">
        <f t="shared" si="53"/>
        <v/>
      </c>
      <c r="AC131" s="41" t="str">
        <f t="shared" si="54"/>
        <v/>
      </c>
      <c r="AD131" s="42" t="str">
        <f>IF($AC131="","",IF(個人種目入力!$AN131=2,VLOOKUP($AC131,'(種目・作業用)'!$A$22:$D$43,2,FALSE),VLOOKUP($AC131,'(種目・作業用)'!$A$2:$D$22,2,FALSE)))</f>
        <v/>
      </c>
      <c r="AE131" s="42" t="str">
        <f>IF($AC131="","",IF(個人種目入力!$AN131=2,VLOOKUP($AC131,'(種目・作業用)'!$A$22:$D$43,3,FALSE),VLOOKUP($AC131,'(種目・作業用)'!$A$2:$D$22,3,FALSE)))</f>
        <v/>
      </c>
      <c r="AF131" s="42" t="str">
        <f>IF($AC131="","",IF(個人種目入力!$AN131=2,VLOOKUP($AC131,'(種目・作業用)'!$A$22:$D$43,4,FALSE),VLOOKUP($AC131,'(種目・作業用)'!$A$2:$D$22,4,FALSE)))</f>
        <v/>
      </c>
      <c r="AG131" s="43" t="str">
        <f t="shared" si="55"/>
        <v/>
      </c>
      <c r="AH131" s="3" t="str">
        <f t="shared" si="62"/>
        <v xml:space="preserve"> </v>
      </c>
      <c r="AI131" s="3" t="str">
        <f t="shared" si="56"/>
        <v/>
      </c>
      <c r="AJ131" s="3" t="str">
        <f t="shared" si="57"/>
        <v/>
      </c>
      <c r="AK131" s="3" t="str">
        <f t="shared" si="58"/>
        <v/>
      </c>
      <c r="AL131" s="44" t="str">
        <f t="shared" si="65"/>
        <v/>
      </c>
      <c r="AM131" s="3" t="str">
        <f t="shared" si="63"/>
        <v/>
      </c>
      <c r="AN131" s="3" t="str">
        <f t="shared" si="59"/>
        <v/>
      </c>
      <c r="AO131" s="3" t="str">
        <f t="shared" si="47"/>
        <v/>
      </c>
      <c r="AP131" s="3" t="str">
        <f t="shared" si="64"/>
        <v/>
      </c>
      <c r="AQ131" s="3" t="s">
        <v>161</v>
      </c>
      <c r="AR131" s="1"/>
      <c r="AS131" s="1" t="str">
        <f t="shared" si="60"/>
        <v>　</v>
      </c>
    </row>
    <row r="132" spans="1:45">
      <c r="E132" s="1" t="s">
        <v>3</v>
      </c>
      <c r="F132" s="1" t="s">
        <v>4</v>
      </c>
      <c r="G132" s="1" t="s">
        <v>5</v>
      </c>
      <c r="H132" s="1"/>
      <c r="I132" s="1"/>
      <c r="J132" s="1"/>
      <c r="K132" s="1"/>
      <c r="L132" s="1"/>
      <c r="M132" s="1"/>
      <c r="N132" s="1"/>
      <c r="O132" s="1"/>
      <c r="P132" s="1"/>
      <c r="Q132" s="1"/>
      <c r="R132" s="1"/>
      <c r="S132" s="1"/>
      <c r="T132" s="1"/>
      <c r="U132" s="1"/>
      <c r="V132" s="1"/>
      <c r="W132" s="1"/>
      <c r="X132" s="1"/>
      <c r="Y132" s="1"/>
      <c r="AB132" s="1" t="s">
        <v>109</v>
      </c>
      <c r="AC132" s="20"/>
      <c r="AD132" s="1"/>
      <c r="AE132" s="1"/>
      <c r="AF132" s="1"/>
      <c r="AG132" s="1"/>
      <c r="AH132" s="1"/>
      <c r="AI132" s="1"/>
      <c r="AJ132" s="1"/>
      <c r="AK132" s="1"/>
      <c r="AL132" s="1" t="s">
        <v>105</v>
      </c>
      <c r="AM132" s="1"/>
      <c r="AN132" s="1"/>
      <c r="AO132" s="1"/>
      <c r="AP132" s="1"/>
      <c r="AQ132" s="1" t="s">
        <v>152</v>
      </c>
      <c r="AR132" s="2" t="s">
        <v>156</v>
      </c>
      <c r="AS132" s="1"/>
    </row>
    <row r="133" spans="1:45">
      <c r="E133" s="27">
        <v>1</v>
      </c>
      <c r="F133" s="1" t="s">
        <v>7</v>
      </c>
      <c r="G133" s="1" t="s">
        <v>311</v>
      </c>
      <c r="H133"/>
      <c r="I133"/>
      <c r="J133"/>
      <c r="K133" s="1"/>
      <c r="L133" s="1"/>
      <c r="M133" s="1"/>
      <c r="N133" s="1"/>
      <c r="O133" s="1"/>
      <c r="P133" s="1"/>
      <c r="Q133" s="1"/>
      <c r="R133" s="1"/>
      <c r="S133" s="1"/>
      <c r="T133" s="1"/>
      <c r="U133" s="1"/>
      <c r="V133" s="1"/>
      <c r="W133" s="1"/>
      <c r="X133" s="1"/>
      <c r="Y133" s="1"/>
      <c r="AB133" s="1" t="s">
        <v>110</v>
      </c>
      <c r="AC133" s="20">
        <v>100000000</v>
      </c>
      <c r="AD133" s="1"/>
      <c r="AE133" s="1"/>
      <c r="AF133" s="1"/>
      <c r="AG133" s="1"/>
      <c r="AH133" s="1"/>
      <c r="AI133" s="1"/>
      <c r="AJ133" s="1"/>
      <c r="AK133" s="1"/>
      <c r="AL133" s="1" t="s">
        <v>106</v>
      </c>
      <c r="AM133" s="1"/>
      <c r="AN133" s="1"/>
      <c r="AO133" s="1"/>
      <c r="AP133" s="1"/>
      <c r="AQ133" s="1" t="s">
        <v>157</v>
      </c>
      <c r="AR133" s="2" t="s">
        <v>132</v>
      </c>
      <c r="AS133" s="1"/>
    </row>
    <row r="134" spans="1:45">
      <c r="E134" s="27">
        <v>2</v>
      </c>
      <c r="F134" s="1" t="s">
        <v>8</v>
      </c>
      <c r="G134" s="1" t="s">
        <v>312</v>
      </c>
      <c r="H134"/>
      <c r="I134"/>
      <c r="J134"/>
      <c r="K134" s="1"/>
      <c r="L134" s="1"/>
      <c r="M134" s="1"/>
      <c r="N134" s="1"/>
      <c r="O134" s="1"/>
      <c r="P134" s="1"/>
      <c r="Q134" s="1"/>
      <c r="R134" s="1"/>
      <c r="S134" s="1"/>
      <c r="T134" s="1"/>
      <c r="U134" s="1"/>
      <c r="V134" s="1"/>
      <c r="W134" s="1"/>
      <c r="X134" s="1"/>
      <c r="Y134" s="1"/>
      <c r="AB134" s="1" t="s">
        <v>111</v>
      </c>
      <c r="AC134" s="20">
        <v>110000000</v>
      </c>
      <c r="AD134" s="1"/>
      <c r="AE134" s="1"/>
      <c r="AF134" s="1"/>
      <c r="AG134" s="1"/>
      <c r="AH134" s="1"/>
      <c r="AI134" s="1"/>
      <c r="AJ134" s="1"/>
      <c r="AK134" s="1"/>
      <c r="AL134" s="1" t="s">
        <v>108</v>
      </c>
      <c r="AM134" s="1"/>
      <c r="AN134" s="1"/>
      <c r="AO134" s="1"/>
      <c r="AP134" s="1"/>
      <c r="AQ134" s="1" t="s">
        <v>158</v>
      </c>
      <c r="AR134" s="2" t="s">
        <v>133</v>
      </c>
      <c r="AS134" s="1"/>
    </row>
    <row r="135" spans="1:45">
      <c r="E135" s="27">
        <v>3</v>
      </c>
      <c r="F135" s="1"/>
      <c r="G135" s="1" t="s">
        <v>313</v>
      </c>
      <c r="H135"/>
      <c r="I135"/>
      <c r="J135"/>
      <c r="K135" s="1"/>
      <c r="L135" s="1"/>
      <c r="M135" s="1"/>
      <c r="N135" s="1"/>
      <c r="O135" s="1"/>
      <c r="P135" s="1"/>
      <c r="Q135" s="1"/>
      <c r="R135" s="1"/>
      <c r="S135" s="1"/>
      <c r="T135" s="1"/>
      <c r="U135" s="1"/>
      <c r="V135" s="1"/>
      <c r="W135" s="1"/>
      <c r="X135" s="1"/>
      <c r="Y135" s="1"/>
      <c r="AB135" s="1" t="s">
        <v>112</v>
      </c>
      <c r="AC135" s="20">
        <v>120000000</v>
      </c>
      <c r="AD135" s="1"/>
      <c r="AE135" s="1"/>
      <c r="AF135" s="1"/>
      <c r="AG135" s="1"/>
      <c r="AH135" s="1"/>
      <c r="AI135" s="1"/>
      <c r="AJ135" s="1"/>
      <c r="AK135" s="1"/>
      <c r="AL135" s="1" t="s">
        <v>107</v>
      </c>
      <c r="AM135" s="1"/>
      <c r="AN135" s="1"/>
      <c r="AO135" s="1"/>
      <c r="AP135" s="1"/>
      <c r="AQ135" s="1" t="s">
        <v>159</v>
      </c>
      <c r="AR135" s="2" t="s">
        <v>134</v>
      </c>
      <c r="AS135" s="1"/>
    </row>
    <row r="136" spans="1:45">
      <c r="E136" s="27">
        <v>4</v>
      </c>
      <c r="F136" s="1"/>
      <c r="G136" s="1" t="s">
        <v>314</v>
      </c>
      <c r="H136"/>
      <c r="I136"/>
      <c r="J136"/>
      <c r="K136" s="1"/>
      <c r="L136" s="1"/>
      <c r="M136" s="1"/>
      <c r="N136" s="1"/>
      <c r="O136" s="1"/>
      <c r="P136" s="1"/>
      <c r="Q136" s="1"/>
      <c r="R136" s="1"/>
      <c r="S136" s="1"/>
      <c r="T136" s="1"/>
      <c r="U136" s="1"/>
      <c r="V136" s="1"/>
      <c r="W136" s="1"/>
      <c r="X136" s="1"/>
      <c r="Y136" s="1"/>
      <c r="AB136" s="1" t="s">
        <v>113</v>
      </c>
      <c r="AC136" s="20">
        <v>130000000</v>
      </c>
      <c r="AD136" s="1"/>
      <c r="AE136" s="1"/>
      <c r="AF136" s="1"/>
      <c r="AG136" s="1"/>
      <c r="AH136" s="1"/>
      <c r="AI136" s="1"/>
      <c r="AJ136" s="1"/>
      <c r="AK136" s="1"/>
      <c r="AL136" s="1"/>
      <c r="AM136" s="1"/>
      <c r="AN136" s="1"/>
      <c r="AO136" s="1"/>
      <c r="AP136" s="1"/>
      <c r="AQ136" s="1" t="s">
        <v>160</v>
      </c>
      <c r="AR136" s="2" t="s">
        <v>135</v>
      </c>
      <c r="AS136" s="1"/>
    </row>
    <row r="137" spans="1:45">
      <c r="E137" s="1"/>
      <c r="F137" s="1"/>
      <c r="G137" s="1" t="s">
        <v>315</v>
      </c>
      <c r="H137"/>
      <c r="I137"/>
      <c r="J137"/>
      <c r="K137" s="1"/>
      <c r="L137" s="1"/>
      <c r="M137" s="1"/>
      <c r="N137" s="1"/>
      <c r="O137" s="1"/>
      <c r="P137" s="1"/>
      <c r="Q137" s="1"/>
      <c r="R137" s="1"/>
      <c r="S137" s="1"/>
      <c r="T137" s="1"/>
      <c r="U137" s="1"/>
      <c r="V137" s="1"/>
      <c r="W137" s="1"/>
      <c r="X137" s="1"/>
      <c r="Y137" s="1"/>
      <c r="AB137" s="1" t="s">
        <v>114</v>
      </c>
      <c r="AC137" s="20">
        <v>140000000</v>
      </c>
      <c r="AD137" s="1"/>
      <c r="AE137" s="1"/>
      <c r="AF137" s="1"/>
      <c r="AG137" s="1"/>
      <c r="AH137" s="1"/>
      <c r="AI137" s="1"/>
      <c r="AJ137" s="1"/>
      <c r="AK137" s="1"/>
      <c r="AL137" s="1"/>
      <c r="AM137" s="1"/>
      <c r="AN137" s="1"/>
      <c r="AO137" s="1"/>
      <c r="AP137" s="1"/>
      <c r="AQ137" s="1" t="s">
        <v>161</v>
      </c>
      <c r="AR137" s="2" t="s">
        <v>136</v>
      </c>
      <c r="AS137" s="1"/>
    </row>
    <row r="138" spans="1:45">
      <c r="E138" s="1"/>
      <c r="F138" s="1"/>
      <c r="G138" s="1" t="s">
        <v>316</v>
      </c>
      <c r="H138"/>
      <c r="I138"/>
      <c r="J138"/>
      <c r="K138" s="1"/>
      <c r="L138" s="1"/>
      <c r="M138" s="1"/>
      <c r="N138" s="1"/>
      <c r="O138" s="1"/>
      <c r="P138" s="1"/>
      <c r="Q138" s="1"/>
      <c r="R138" s="1"/>
      <c r="S138" s="1"/>
      <c r="T138" s="1"/>
      <c r="U138" s="1"/>
      <c r="V138" s="1"/>
      <c r="W138" s="1"/>
      <c r="X138" s="1"/>
      <c r="Y138" s="1"/>
      <c r="AB138" s="1" t="s">
        <v>115</v>
      </c>
      <c r="AC138" s="20">
        <v>200000000</v>
      </c>
      <c r="AD138" s="1"/>
      <c r="AE138" s="1"/>
      <c r="AF138" s="1"/>
      <c r="AG138" s="1"/>
      <c r="AH138" s="1"/>
      <c r="AI138" s="1"/>
      <c r="AJ138" s="1"/>
      <c r="AK138" s="1"/>
      <c r="AL138" s="1"/>
      <c r="AM138" s="1"/>
      <c r="AN138" s="1"/>
      <c r="AO138" s="1"/>
      <c r="AP138" s="1"/>
      <c r="AQ138" s="1" t="s">
        <v>162</v>
      </c>
      <c r="AR138" s="2" t="s">
        <v>137</v>
      </c>
      <c r="AS138" s="1"/>
    </row>
    <row r="139" spans="1:45">
      <c r="E139" s="1"/>
      <c r="F139" s="1"/>
      <c r="G139" s="1" t="s">
        <v>354</v>
      </c>
      <c r="H139"/>
      <c r="I139"/>
      <c r="J139"/>
      <c r="K139" s="1"/>
      <c r="L139" s="1"/>
      <c r="M139" s="1"/>
      <c r="N139" s="1"/>
      <c r="O139" s="1"/>
      <c r="P139" s="1"/>
      <c r="Q139" s="1"/>
      <c r="R139" s="1"/>
      <c r="S139" s="1"/>
      <c r="T139" s="1"/>
      <c r="U139" s="1"/>
      <c r="V139" s="1"/>
      <c r="W139" s="1"/>
      <c r="X139" s="1"/>
      <c r="Y139" s="1"/>
      <c r="AB139" s="1" t="s">
        <v>116</v>
      </c>
      <c r="AC139" s="20">
        <v>210000000</v>
      </c>
      <c r="AD139" s="1"/>
      <c r="AE139" s="1"/>
      <c r="AF139" s="1"/>
      <c r="AG139" s="1"/>
      <c r="AH139" s="1"/>
      <c r="AI139" s="1"/>
      <c r="AJ139" s="1"/>
      <c r="AK139" s="1"/>
      <c r="AL139" s="1"/>
      <c r="AM139" s="1"/>
      <c r="AN139" s="1"/>
      <c r="AO139" s="1"/>
      <c r="AP139" s="1"/>
      <c r="AQ139" s="1" t="s">
        <v>163</v>
      </c>
      <c r="AR139" s="2" t="s">
        <v>138</v>
      </c>
      <c r="AS139" s="1"/>
    </row>
    <row r="140" spans="1:45">
      <c r="E140" s="1"/>
      <c r="F140" s="1"/>
      <c r="G140" s="1" t="s">
        <v>335</v>
      </c>
      <c r="H140"/>
      <c r="I140"/>
      <c r="J140"/>
      <c r="K140" s="1"/>
      <c r="L140" s="1"/>
      <c r="M140" s="1"/>
      <c r="N140" s="1"/>
      <c r="O140" s="1"/>
      <c r="P140" s="1"/>
      <c r="Q140" s="1"/>
      <c r="R140" s="1"/>
      <c r="S140" s="1"/>
      <c r="T140" s="1"/>
      <c r="U140" s="1"/>
      <c r="V140" s="1"/>
      <c r="W140" s="1"/>
      <c r="X140" s="1"/>
      <c r="Y140" s="1"/>
      <c r="AB140" s="1" t="s">
        <v>117</v>
      </c>
      <c r="AC140" s="20">
        <v>220000000</v>
      </c>
      <c r="AD140" s="1"/>
      <c r="AE140" s="1"/>
      <c r="AF140" s="1"/>
      <c r="AG140" s="1"/>
      <c r="AH140" s="1"/>
      <c r="AI140" s="1"/>
      <c r="AJ140" s="1"/>
      <c r="AK140" s="1"/>
      <c r="AL140" s="1"/>
      <c r="AM140" s="1"/>
      <c r="AN140" s="1"/>
      <c r="AO140" s="1"/>
      <c r="AP140" s="1"/>
      <c r="AQ140" s="1" t="s">
        <v>164</v>
      </c>
      <c r="AR140" s="2" t="s">
        <v>139</v>
      </c>
      <c r="AS140" s="1"/>
    </row>
    <row r="141" spans="1:45">
      <c r="E141" s="1"/>
      <c r="F141" s="1"/>
      <c r="G141" s="1" t="s">
        <v>317</v>
      </c>
      <c r="H141"/>
      <c r="I141"/>
      <c r="J141"/>
      <c r="K141" s="1"/>
      <c r="L141" s="1"/>
      <c r="M141" s="1"/>
      <c r="N141" s="1"/>
      <c r="O141" s="1"/>
      <c r="P141" s="1"/>
      <c r="Q141" s="1"/>
      <c r="R141" s="1"/>
      <c r="S141" s="1"/>
      <c r="T141" s="1"/>
      <c r="U141" s="1"/>
      <c r="V141" s="1"/>
      <c r="W141" s="1"/>
      <c r="X141" s="1"/>
      <c r="Y141" s="1"/>
      <c r="AB141" s="1" t="s">
        <v>118</v>
      </c>
      <c r="AC141" s="20">
        <v>230000000</v>
      </c>
      <c r="AD141" s="1"/>
      <c r="AE141" s="1"/>
      <c r="AF141" s="1"/>
      <c r="AG141" s="1"/>
      <c r="AH141" s="1"/>
      <c r="AI141" s="1"/>
      <c r="AJ141" s="1"/>
      <c r="AK141" s="1"/>
      <c r="AL141" s="1"/>
      <c r="AM141" s="1"/>
      <c r="AN141" s="1"/>
      <c r="AO141" s="1"/>
      <c r="AP141" s="1"/>
      <c r="AQ141" s="1" t="s">
        <v>165</v>
      </c>
      <c r="AR141" s="2">
        <v>10</v>
      </c>
      <c r="AS141" s="1"/>
    </row>
    <row r="142" spans="1:45">
      <c r="E142" s="1"/>
      <c r="F142" s="1"/>
      <c r="G142" s="1" t="s">
        <v>318</v>
      </c>
      <c r="H142"/>
      <c r="I142"/>
      <c r="J142"/>
      <c r="K142" s="1"/>
      <c r="L142" s="1"/>
      <c r="M142" s="1"/>
      <c r="N142" s="1"/>
      <c r="O142" s="1"/>
      <c r="P142" s="1"/>
      <c r="Q142" s="1"/>
      <c r="R142" s="1"/>
      <c r="S142" s="1"/>
      <c r="T142" s="1"/>
      <c r="U142" s="1"/>
      <c r="V142" s="1"/>
      <c r="W142" s="1"/>
      <c r="X142" s="1"/>
      <c r="Y142" s="1"/>
      <c r="AB142" s="1" t="s">
        <v>119</v>
      </c>
      <c r="AC142" s="20">
        <v>240000000</v>
      </c>
      <c r="AD142" s="1"/>
      <c r="AE142" s="1"/>
      <c r="AF142" s="1"/>
      <c r="AG142" s="1"/>
      <c r="AH142" s="1"/>
      <c r="AI142" s="1"/>
      <c r="AJ142" s="1"/>
      <c r="AK142" s="1"/>
      <c r="AL142" s="1"/>
      <c r="AM142" s="1"/>
      <c r="AN142" s="1"/>
      <c r="AO142" s="1"/>
      <c r="AP142" s="1"/>
      <c r="AQ142" s="1" t="s">
        <v>166</v>
      </c>
      <c r="AR142" s="2">
        <v>11</v>
      </c>
      <c r="AS142" s="1"/>
    </row>
    <row r="143" spans="1:45">
      <c r="E143" s="1"/>
      <c r="F143" s="1"/>
      <c r="G143" s="1" t="s">
        <v>319</v>
      </c>
      <c r="H143"/>
      <c r="I143"/>
      <c r="J143"/>
      <c r="K143" s="1"/>
      <c r="L143" s="1"/>
      <c r="M143" s="1"/>
      <c r="N143" s="1"/>
      <c r="O143" s="1"/>
      <c r="P143" s="1"/>
      <c r="Q143" s="1"/>
      <c r="R143" s="1"/>
      <c r="S143" s="1"/>
      <c r="T143" s="1"/>
      <c r="U143" s="1"/>
      <c r="V143" s="1"/>
      <c r="W143" s="1"/>
      <c r="X143" s="1"/>
      <c r="Y143" s="1"/>
      <c r="AB143" s="1"/>
      <c r="AC143" s="20"/>
      <c r="AD143" s="1"/>
      <c r="AE143" s="1"/>
      <c r="AF143" s="1"/>
      <c r="AG143" s="1"/>
      <c r="AH143" s="1"/>
      <c r="AI143" s="1"/>
      <c r="AJ143" s="1"/>
      <c r="AK143" s="1"/>
      <c r="AL143" s="1"/>
      <c r="AM143" s="1"/>
      <c r="AN143" s="1"/>
      <c r="AO143" s="1"/>
      <c r="AP143" s="1"/>
      <c r="AQ143" s="1" t="s">
        <v>167</v>
      </c>
      <c r="AR143" s="2">
        <v>12</v>
      </c>
      <c r="AS143" s="1"/>
    </row>
    <row r="144" spans="1:45">
      <c r="E144" s="1"/>
      <c r="F144" s="1"/>
      <c r="G144" s="1" t="s">
        <v>320</v>
      </c>
      <c r="H144"/>
      <c r="I144"/>
      <c r="J144"/>
      <c r="K144" s="1"/>
      <c r="L144" s="1"/>
      <c r="M144" s="1"/>
      <c r="N144" s="1"/>
      <c r="O144" s="1"/>
      <c r="P144" s="1"/>
      <c r="Q144" s="1"/>
      <c r="R144" s="1"/>
      <c r="S144" s="1"/>
      <c r="T144" s="1"/>
      <c r="U144" s="1"/>
      <c r="V144" s="1"/>
      <c r="W144" s="1"/>
      <c r="X144" s="1"/>
      <c r="Y144" s="1"/>
      <c r="AB144" s="1"/>
      <c r="AC144" s="20"/>
      <c r="AD144" s="1"/>
      <c r="AE144" s="1"/>
      <c r="AF144" s="1"/>
      <c r="AG144" s="1"/>
      <c r="AH144" s="1"/>
      <c r="AI144" s="1"/>
      <c r="AJ144" s="1"/>
      <c r="AK144" s="1"/>
      <c r="AL144" s="1"/>
      <c r="AM144" s="1"/>
      <c r="AN144" s="1"/>
      <c r="AO144" s="1"/>
      <c r="AP144" s="1"/>
      <c r="AQ144" s="1" t="s">
        <v>168</v>
      </c>
      <c r="AR144" s="2">
        <v>13</v>
      </c>
      <c r="AS144" s="1"/>
    </row>
    <row r="145" spans="5:45">
      <c r="E145" s="1"/>
      <c r="F145" s="1"/>
      <c r="G145" s="1" t="s">
        <v>321</v>
      </c>
      <c r="H145"/>
      <c r="I145"/>
      <c r="J145"/>
      <c r="K145" s="1"/>
      <c r="L145" s="1"/>
      <c r="M145" s="1"/>
      <c r="N145" s="1"/>
      <c r="O145" s="1"/>
      <c r="P145" s="1"/>
      <c r="Q145" s="1"/>
      <c r="R145" s="1"/>
      <c r="S145" s="1"/>
      <c r="T145" s="1"/>
      <c r="U145" s="1"/>
      <c r="V145" s="1"/>
      <c r="W145" s="1"/>
      <c r="X145" s="1"/>
      <c r="Y145" s="1"/>
      <c r="AB145" s="1"/>
      <c r="AC145" s="20"/>
      <c r="AD145" s="1"/>
      <c r="AE145" s="1"/>
      <c r="AF145" s="1"/>
      <c r="AG145" s="1"/>
      <c r="AH145" s="1"/>
      <c r="AI145" s="1"/>
      <c r="AJ145" s="1"/>
      <c r="AK145" s="1"/>
      <c r="AL145" s="1"/>
      <c r="AM145" s="1"/>
      <c r="AN145" s="1"/>
      <c r="AO145" s="1"/>
      <c r="AP145" s="1"/>
      <c r="AQ145" s="1" t="s">
        <v>153</v>
      </c>
      <c r="AR145" s="2">
        <v>14</v>
      </c>
      <c r="AS145" s="1"/>
    </row>
    <row r="146" spans="5:45">
      <c r="E146" s="1"/>
      <c r="F146" s="1"/>
      <c r="G146" s="1" t="s">
        <v>322</v>
      </c>
      <c r="H146"/>
      <c r="I146"/>
      <c r="J146"/>
      <c r="K146" s="1"/>
      <c r="L146" s="1"/>
      <c r="M146" s="1"/>
      <c r="N146" s="1"/>
      <c r="O146" s="1"/>
      <c r="P146" s="1"/>
      <c r="Q146" s="1"/>
      <c r="R146" s="1"/>
      <c r="S146" s="1"/>
      <c r="T146" s="1"/>
      <c r="U146" s="1"/>
      <c r="V146" s="1"/>
      <c r="W146" s="1"/>
      <c r="X146" s="1"/>
      <c r="Y146" s="1"/>
      <c r="AB146" s="1"/>
      <c r="AC146" s="20"/>
      <c r="AD146" s="1"/>
      <c r="AE146" s="1"/>
      <c r="AF146" s="1"/>
      <c r="AG146" s="1"/>
      <c r="AH146" s="1"/>
      <c r="AI146" s="1"/>
      <c r="AJ146" s="1"/>
      <c r="AK146" s="1"/>
      <c r="AL146" s="1"/>
      <c r="AM146" s="1"/>
      <c r="AN146" s="1"/>
      <c r="AO146" s="1"/>
      <c r="AP146" s="1"/>
      <c r="AQ146" s="1" t="s">
        <v>169</v>
      </c>
      <c r="AR146" s="2">
        <v>15</v>
      </c>
      <c r="AS146" s="1"/>
    </row>
    <row r="147" spans="5:45">
      <c r="E147" s="1"/>
      <c r="F147" s="1"/>
      <c r="G147" s="1" t="s">
        <v>351</v>
      </c>
      <c r="H147"/>
      <c r="I147"/>
      <c r="J147"/>
      <c r="K147" s="1"/>
      <c r="L147" s="1"/>
      <c r="M147" s="1"/>
      <c r="N147" s="1"/>
      <c r="O147" s="1"/>
      <c r="P147" s="1"/>
      <c r="Q147" s="1"/>
      <c r="R147" s="1"/>
      <c r="S147" s="1"/>
      <c r="T147" s="1"/>
      <c r="U147" s="1"/>
      <c r="V147" s="1"/>
      <c r="W147" s="1"/>
      <c r="X147" s="1"/>
      <c r="Y147" s="1"/>
      <c r="AB147" s="1"/>
      <c r="AC147" s="20"/>
      <c r="AD147" s="1"/>
      <c r="AE147" s="1"/>
      <c r="AF147" s="1"/>
      <c r="AG147" s="1"/>
      <c r="AH147" s="1"/>
      <c r="AI147" s="1"/>
      <c r="AJ147" s="1"/>
      <c r="AK147" s="1"/>
      <c r="AL147" s="1"/>
      <c r="AM147" s="1"/>
      <c r="AN147" s="1"/>
      <c r="AO147" s="1"/>
      <c r="AP147" s="1"/>
      <c r="AQ147" s="1" t="s">
        <v>170</v>
      </c>
      <c r="AR147" s="2">
        <v>16</v>
      </c>
      <c r="AS147" s="1"/>
    </row>
    <row r="148" spans="5:45">
      <c r="E148" s="1"/>
      <c r="F148" s="1"/>
      <c r="G148" s="1" t="s">
        <v>355</v>
      </c>
      <c r="H148"/>
      <c r="I148"/>
      <c r="J148"/>
      <c r="K148" s="1"/>
      <c r="L148" s="1"/>
      <c r="M148" s="1"/>
      <c r="N148" s="1"/>
      <c r="O148" s="1"/>
      <c r="P148" s="1"/>
      <c r="Q148" s="1"/>
      <c r="R148" s="1"/>
      <c r="S148" s="1"/>
      <c r="T148" s="1"/>
      <c r="U148" s="1"/>
      <c r="V148" s="1"/>
      <c r="W148" s="1"/>
      <c r="X148" s="1"/>
      <c r="Y148" s="1"/>
      <c r="AB148" s="1"/>
      <c r="AC148" s="20"/>
      <c r="AD148" s="1"/>
      <c r="AE148" s="1"/>
      <c r="AF148" s="1"/>
      <c r="AG148" s="1"/>
      <c r="AH148" s="1"/>
      <c r="AI148" s="1"/>
      <c r="AJ148" s="1"/>
      <c r="AK148" s="1"/>
      <c r="AL148" s="1"/>
      <c r="AM148" s="1"/>
      <c r="AN148" s="1"/>
      <c r="AO148" s="1"/>
      <c r="AP148" s="1"/>
      <c r="AQ148" s="1" t="s">
        <v>171</v>
      </c>
      <c r="AR148" s="2">
        <v>17</v>
      </c>
      <c r="AS148" s="1"/>
    </row>
    <row r="149" spans="5:45">
      <c r="E149" s="1"/>
      <c r="F149" s="1"/>
      <c r="G149" s="1" t="s">
        <v>338</v>
      </c>
      <c r="H149"/>
      <c r="I149"/>
      <c r="J149"/>
      <c r="K149" s="1"/>
      <c r="L149" s="1"/>
      <c r="M149" s="1"/>
      <c r="N149" s="1"/>
      <c r="O149" s="1"/>
      <c r="P149" s="1"/>
      <c r="Q149" s="1"/>
      <c r="R149" s="1"/>
      <c r="S149" s="1"/>
      <c r="T149" s="1"/>
      <c r="U149" s="1"/>
      <c r="V149" s="1"/>
      <c r="W149" s="1"/>
      <c r="X149" s="1"/>
      <c r="Y149" s="1"/>
      <c r="AB149" s="1"/>
      <c r="AC149" s="20"/>
      <c r="AD149" s="1"/>
      <c r="AE149" s="1"/>
      <c r="AF149" s="1"/>
      <c r="AG149" s="1"/>
      <c r="AH149" s="1"/>
      <c r="AI149" s="1"/>
      <c r="AJ149" s="1"/>
      <c r="AK149" s="1"/>
      <c r="AL149" s="1"/>
      <c r="AM149" s="1"/>
      <c r="AN149" s="1"/>
      <c r="AO149" s="1"/>
      <c r="AP149" s="1"/>
      <c r="AQ149" s="1" t="s">
        <v>172</v>
      </c>
      <c r="AR149" s="2">
        <v>18</v>
      </c>
      <c r="AS149" s="1"/>
    </row>
    <row r="150" spans="5:45">
      <c r="F150" s="1"/>
      <c r="G150" s="1" t="s">
        <v>356</v>
      </c>
      <c r="H150"/>
      <c r="I150"/>
      <c r="J150"/>
      <c r="K150" s="1"/>
      <c r="L150" s="1"/>
      <c r="M150" s="1"/>
      <c r="N150" s="1"/>
      <c r="O150" s="1"/>
      <c r="P150" s="1"/>
      <c r="Q150" s="1"/>
      <c r="R150" s="1"/>
      <c r="S150" s="1"/>
      <c r="T150" s="1"/>
      <c r="U150" s="1"/>
      <c r="V150" s="1"/>
      <c r="W150" s="1"/>
      <c r="X150" s="1"/>
      <c r="Y150" s="1"/>
      <c r="AB150" s="1"/>
      <c r="AC150" s="20"/>
      <c r="AD150" s="1"/>
      <c r="AE150" s="1"/>
      <c r="AF150" s="1"/>
      <c r="AG150" s="1"/>
      <c r="AH150" s="1"/>
      <c r="AI150" s="1"/>
      <c r="AJ150" s="1"/>
      <c r="AK150" s="1"/>
      <c r="AL150" s="1"/>
      <c r="AM150" s="1"/>
      <c r="AN150" s="1"/>
      <c r="AO150" s="1"/>
      <c r="AP150" s="1"/>
      <c r="AQ150" s="1" t="s">
        <v>173</v>
      </c>
      <c r="AR150" s="2">
        <v>19</v>
      </c>
      <c r="AS150" s="1"/>
    </row>
    <row r="151" spans="5:45">
      <c r="F151" s="1"/>
      <c r="G151" s="1" t="s">
        <v>323</v>
      </c>
      <c r="H151"/>
      <c r="I151"/>
      <c r="J151"/>
      <c r="K151" s="1"/>
      <c r="L151" s="1"/>
      <c r="M151" s="1"/>
      <c r="N151" s="1"/>
      <c r="O151" s="1"/>
      <c r="P151" s="1"/>
      <c r="Q151" s="1"/>
      <c r="R151" s="1"/>
      <c r="S151" s="1"/>
      <c r="T151" s="1"/>
      <c r="U151" s="1"/>
      <c r="V151" s="1"/>
      <c r="W151" s="1"/>
      <c r="X151" s="1"/>
      <c r="Y151" s="1"/>
      <c r="AB151" s="1"/>
      <c r="AC151" s="20"/>
      <c r="AD151" s="1"/>
      <c r="AE151" s="1"/>
      <c r="AF151" s="1"/>
      <c r="AG151" s="1"/>
      <c r="AH151" s="1"/>
      <c r="AI151" s="1"/>
      <c r="AJ151" s="1"/>
      <c r="AK151" s="1"/>
      <c r="AL151" s="1"/>
      <c r="AM151" s="1"/>
      <c r="AN151" s="1"/>
      <c r="AO151" s="1"/>
      <c r="AP151" s="1"/>
      <c r="AQ151" s="1" t="s">
        <v>174</v>
      </c>
      <c r="AR151" s="2">
        <v>20</v>
      </c>
      <c r="AS151" s="1"/>
    </row>
    <row r="152" spans="5:45">
      <c r="F152" s="1"/>
      <c r="G152" s="1" t="s">
        <v>324</v>
      </c>
      <c r="H152"/>
      <c r="I152"/>
      <c r="J152"/>
      <c r="K152" s="1"/>
      <c r="L152" s="1"/>
      <c r="M152" s="1"/>
      <c r="N152" s="1"/>
      <c r="O152" s="1"/>
      <c r="P152" s="1"/>
      <c r="Q152" s="1"/>
      <c r="R152" s="1"/>
      <c r="S152" s="1"/>
      <c r="T152" s="1"/>
      <c r="U152" s="1"/>
      <c r="V152" s="1"/>
      <c r="W152" s="1"/>
      <c r="X152" s="1"/>
      <c r="Y152" s="1"/>
      <c r="AB152" s="1"/>
      <c r="AC152" s="20"/>
      <c r="AD152" s="1"/>
      <c r="AE152" s="1"/>
      <c r="AF152" s="1"/>
      <c r="AG152" s="1"/>
      <c r="AH152" s="1"/>
      <c r="AI152" s="1"/>
      <c r="AJ152" s="1"/>
      <c r="AK152" s="1"/>
      <c r="AL152" s="1"/>
      <c r="AM152" s="1"/>
      <c r="AN152" s="1"/>
      <c r="AO152" s="1"/>
      <c r="AP152" s="1"/>
      <c r="AQ152" s="1" t="s">
        <v>175</v>
      </c>
      <c r="AR152" s="2">
        <v>21</v>
      </c>
      <c r="AS152" s="1"/>
    </row>
    <row r="153" spans="5:45">
      <c r="F153" s="1"/>
      <c r="G153" s="1" t="s">
        <v>325</v>
      </c>
      <c r="H153"/>
      <c r="I153"/>
      <c r="J153"/>
      <c r="K153" s="1"/>
      <c r="L153" s="1"/>
      <c r="M153" s="1"/>
      <c r="N153" s="1"/>
      <c r="O153" s="1"/>
      <c r="P153" s="1"/>
      <c r="Q153" s="1"/>
      <c r="R153" s="1"/>
      <c r="S153" s="1"/>
      <c r="T153" s="1"/>
      <c r="U153" s="1"/>
      <c r="V153" s="1"/>
      <c r="W153" s="1"/>
      <c r="X153" s="1"/>
      <c r="Y153" s="1"/>
      <c r="AB153" s="1"/>
      <c r="AC153" s="20"/>
      <c r="AD153" s="1"/>
      <c r="AE153" s="1"/>
      <c r="AF153" s="1"/>
      <c r="AG153" s="1"/>
      <c r="AH153" s="1"/>
      <c r="AI153" s="1"/>
      <c r="AJ153" s="1"/>
      <c r="AK153" s="1"/>
      <c r="AL153" s="1"/>
      <c r="AM153" s="1"/>
      <c r="AN153" s="1"/>
      <c r="AO153" s="1"/>
      <c r="AP153" s="1"/>
      <c r="AQ153" s="1" t="s">
        <v>176</v>
      </c>
      <c r="AR153" s="2">
        <v>22</v>
      </c>
      <c r="AS153" s="1"/>
    </row>
    <row r="154" spans="5:45">
      <c r="F154" s="1"/>
      <c r="G154" s="1" t="s">
        <v>326</v>
      </c>
      <c r="H154"/>
      <c r="I154"/>
      <c r="J154"/>
      <c r="K154" s="1"/>
      <c r="L154" s="1"/>
      <c r="M154" s="1"/>
      <c r="N154" s="1"/>
      <c r="O154" s="1"/>
      <c r="P154" s="1"/>
      <c r="Q154" s="1"/>
      <c r="R154" s="1"/>
      <c r="S154" s="1"/>
      <c r="T154" s="1"/>
      <c r="U154" s="1"/>
      <c r="V154" s="1"/>
      <c r="W154" s="1"/>
      <c r="X154" s="1"/>
      <c r="Y154" s="1"/>
      <c r="AB154" s="1"/>
      <c r="AC154" s="20"/>
      <c r="AD154" s="1"/>
      <c r="AE154" s="1"/>
      <c r="AF154" s="1"/>
      <c r="AG154" s="1"/>
      <c r="AH154" s="1"/>
      <c r="AI154" s="1"/>
      <c r="AJ154" s="1"/>
      <c r="AK154" s="1"/>
      <c r="AL154" s="1"/>
      <c r="AM154" s="1"/>
      <c r="AN154" s="1"/>
      <c r="AO154" s="1"/>
      <c r="AP154" s="1"/>
      <c r="AQ154" s="1" t="s">
        <v>177</v>
      </c>
      <c r="AR154" s="2">
        <v>23</v>
      </c>
      <c r="AS154" s="1"/>
    </row>
    <row r="155" spans="5:45">
      <c r="F155" s="1"/>
      <c r="G155" s="1" t="s">
        <v>314</v>
      </c>
      <c r="H155"/>
      <c r="I155"/>
      <c r="J155"/>
      <c r="K155" s="1"/>
      <c r="L155" s="1"/>
      <c r="M155" s="1"/>
      <c r="N155" s="1"/>
      <c r="O155" s="1"/>
      <c r="P155" s="1"/>
      <c r="Q155" s="1"/>
      <c r="R155" s="1"/>
      <c r="S155" s="1"/>
      <c r="T155" s="1"/>
      <c r="U155" s="1"/>
      <c r="V155" s="1"/>
      <c r="W155" s="1"/>
      <c r="X155" s="1"/>
      <c r="Y155" s="1"/>
      <c r="AB155" s="1"/>
      <c r="AC155" s="20"/>
      <c r="AD155" s="1"/>
      <c r="AE155" s="1"/>
      <c r="AF155" s="1"/>
      <c r="AG155" s="1"/>
      <c r="AH155" s="1"/>
      <c r="AI155" s="1"/>
      <c r="AJ155" s="1"/>
      <c r="AK155" s="1"/>
      <c r="AL155" s="1"/>
      <c r="AM155" s="1"/>
      <c r="AN155" s="1"/>
      <c r="AO155" s="1"/>
      <c r="AP155" s="1"/>
      <c r="AQ155" s="1" t="s">
        <v>178</v>
      </c>
      <c r="AR155" s="2">
        <v>24</v>
      </c>
      <c r="AS155" s="1"/>
    </row>
    <row r="156" spans="5:45">
      <c r="F156" s="1"/>
      <c r="G156" s="1" t="s">
        <v>315</v>
      </c>
      <c r="H156"/>
      <c r="I156"/>
      <c r="J156"/>
      <c r="K156" s="1"/>
      <c r="L156" s="1"/>
      <c r="M156" s="1"/>
      <c r="N156" s="1"/>
      <c r="O156" s="1"/>
      <c r="P156" s="1"/>
      <c r="Q156" s="1"/>
      <c r="R156" s="1"/>
      <c r="S156" s="1"/>
      <c r="T156" s="1"/>
      <c r="U156" s="1"/>
      <c r="V156" s="1"/>
      <c r="W156" s="1"/>
      <c r="X156" s="1"/>
      <c r="Y156" s="1"/>
      <c r="AB156" s="1"/>
      <c r="AC156" s="20"/>
      <c r="AD156" s="1"/>
      <c r="AE156" s="1"/>
      <c r="AF156" s="1"/>
      <c r="AG156" s="1"/>
      <c r="AH156" s="1"/>
      <c r="AI156" s="1"/>
      <c r="AJ156" s="1"/>
      <c r="AK156" s="1"/>
      <c r="AL156" s="1"/>
      <c r="AM156" s="1"/>
      <c r="AN156" s="1"/>
      <c r="AO156" s="1"/>
      <c r="AP156" s="1"/>
      <c r="AQ156" s="1" t="s">
        <v>179</v>
      </c>
      <c r="AR156" s="2">
        <v>25</v>
      </c>
      <c r="AS156" s="1"/>
    </row>
    <row r="157" spans="5:45">
      <c r="F157" s="1"/>
      <c r="G157" s="1" t="s">
        <v>327</v>
      </c>
      <c r="H157"/>
      <c r="I157"/>
      <c r="J157"/>
      <c r="K157" s="1"/>
      <c r="L157" s="1"/>
      <c r="M157" s="1"/>
      <c r="N157" s="1"/>
      <c r="O157" s="1"/>
      <c r="P157" s="1"/>
      <c r="Q157" s="1"/>
      <c r="R157" s="1"/>
      <c r="S157" s="1"/>
      <c r="T157" s="1"/>
      <c r="U157" s="1"/>
      <c r="V157" s="1"/>
      <c r="W157" s="1"/>
      <c r="X157" s="1"/>
      <c r="Y157" s="1"/>
      <c r="AB157" s="1"/>
      <c r="AC157" s="20"/>
      <c r="AD157" s="1"/>
      <c r="AE157" s="1"/>
      <c r="AF157" s="1"/>
      <c r="AG157" s="1"/>
      <c r="AH157" s="1"/>
      <c r="AI157" s="1"/>
      <c r="AJ157" s="1"/>
      <c r="AK157" s="1"/>
      <c r="AL157" s="1"/>
      <c r="AM157" s="1"/>
      <c r="AN157" s="1"/>
      <c r="AO157" s="1"/>
      <c r="AP157" s="1"/>
      <c r="AQ157" s="1" t="s">
        <v>180</v>
      </c>
      <c r="AR157" s="2">
        <v>26</v>
      </c>
      <c r="AS157" s="1"/>
    </row>
    <row r="158" spans="5:45">
      <c r="F158" s="1"/>
      <c r="G158" s="1" t="s">
        <v>357</v>
      </c>
      <c r="H158"/>
      <c r="I158"/>
      <c r="J158"/>
      <c r="K158" s="1"/>
      <c r="L158" s="1"/>
      <c r="M158" s="1"/>
      <c r="N158" s="1"/>
      <c r="O158" s="1"/>
      <c r="P158" s="1"/>
      <c r="Q158" s="1"/>
      <c r="R158" s="1"/>
      <c r="S158" s="1"/>
      <c r="T158" s="1"/>
      <c r="U158" s="1"/>
      <c r="V158" s="1"/>
      <c r="W158" s="1"/>
      <c r="X158" s="1"/>
      <c r="Y158" s="1"/>
      <c r="AB158" s="1"/>
      <c r="AC158" s="20"/>
      <c r="AD158" s="1"/>
      <c r="AE158" s="1"/>
      <c r="AF158" s="1"/>
      <c r="AG158" s="1"/>
      <c r="AH158" s="1"/>
      <c r="AI158" s="1"/>
      <c r="AJ158" s="1"/>
      <c r="AK158" s="1"/>
      <c r="AL158" s="1"/>
      <c r="AM158" s="1"/>
      <c r="AN158" s="1"/>
      <c r="AO158" s="1"/>
      <c r="AP158" s="1"/>
      <c r="AQ158" s="1" t="s">
        <v>181</v>
      </c>
      <c r="AR158" s="2">
        <v>27</v>
      </c>
      <c r="AS158" s="1"/>
    </row>
    <row r="159" spans="5:45">
      <c r="F159" s="1"/>
      <c r="G159" s="1" t="s">
        <v>335</v>
      </c>
      <c r="H159"/>
      <c r="I159"/>
      <c r="J159"/>
      <c r="K159" s="1"/>
      <c r="L159" s="1"/>
      <c r="M159" s="1"/>
      <c r="N159" s="1"/>
      <c r="O159" s="1"/>
      <c r="P159" s="1"/>
      <c r="Q159" s="1"/>
      <c r="R159" s="1"/>
      <c r="S159" s="1"/>
      <c r="T159" s="1"/>
      <c r="U159" s="1"/>
      <c r="V159" s="1"/>
      <c r="W159" s="1"/>
      <c r="X159" s="1"/>
      <c r="Y159" s="1"/>
      <c r="AB159" s="1"/>
      <c r="AC159" s="20"/>
      <c r="AD159" s="1"/>
      <c r="AE159" s="1"/>
      <c r="AF159" s="1"/>
      <c r="AG159" s="1"/>
      <c r="AH159" s="1"/>
      <c r="AI159" s="1"/>
      <c r="AJ159" s="1"/>
      <c r="AK159" s="1"/>
      <c r="AL159" s="1"/>
      <c r="AM159" s="1"/>
      <c r="AN159" s="1"/>
      <c r="AO159" s="1"/>
      <c r="AP159" s="1"/>
      <c r="AQ159" s="1" t="s">
        <v>182</v>
      </c>
      <c r="AR159" s="2">
        <v>28</v>
      </c>
      <c r="AS159" s="1"/>
    </row>
    <row r="160" spans="5:45">
      <c r="F160" s="1"/>
      <c r="G160" s="1" t="s">
        <v>328</v>
      </c>
      <c r="H160"/>
      <c r="I160"/>
      <c r="J160"/>
      <c r="K160" s="1"/>
      <c r="L160" s="1"/>
      <c r="M160" s="1"/>
      <c r="N160" s="1"/>
      <c r="O160" s="1"/>
      <c r="P160" s="1"/>
      <c r="Q160" s="1"/>
      <c r="R160" s="1"/>
      <c r="S160" s="1"/>
      <c r="T160" s="1"/>
      <c r="U160" s="1"/>
      <c r="V160" s="1"/>
      <c r="W160" s="1"/>
      <c r="X160" s="1"/>
      <c r="Y160" s="1"/>
      <c r="AB160" s="1"/>
      <c r="AC160" s="20"/>
      <c r="AD160" s="1"/>
      <c r="AE160" s="1"/>
      <c r="AF160" s="1"/>
      <c r="AG160" s="1"/>
      <c r="AH160" s="1"/>
      <c r="AI160" s="1"/>
      <c r="AJ160" s="1"/>
      <c r="AK160" s="1"/>
      <c r="AL160" s="1"/>
      <c r="AM160" s="1"/>
      <c r="AN160" s="1"/>
      <c r="AO160" s="1"/>
      <c r="AP160" s="1"/>
      <c r="AQ160" s="1" t="s">
        <v>183</v>
      </c>
      <c r="AR160" s="2">
        <v>29</v>
      </c>
      <c r="AS160" s="1"/>
    </row>
    <row r="161" spans="6:45">
      <c r="F161" s="1"/>
      <c r="G161" s="1" t="s">
        <v>329</v>
      </c>
      <c r="H161"/>
      <c r="I161"/>
      <c r="J161"/>
      <c r="K161" s="1"/>
      <c r="L161" s="1"/>
      <c r="M161" s="1"/>
      <c r="N161" s="1"/>
      <c r="O161" s="1"/>
      <c r="P161" s="1"/>
      <c r="Q161" s="1"/>
      <c r="R161" s="1"/>
      <c r="S161" s="1"/>
      <c r="T161" s="1"/>
      <c r="U161" s="1"/>
      <c r="V161" s="1"/>
      <c r="W161" s="1"/>
      <c r="X161" s="1"/>
      <c r="Y161" s="1"/>
      <c r="AB161" s="1"/>
      <c r="AC161" s="20"/>
      <c r="AD161" s="1"/>
      <c r="AE161" s="1"/>
      <c r="AF161" s="1"/>
      <c r="AG161" s="1"/>
      <c r="AH161" s="1"/>
      <c r="AI161" s="1"/>
      <c r="AJ161" s="1"/>
      <c r="AK161" s="1"/>
      <c r="AL161" s="1"/>
      <c r="AM161" s="1"/>
      <c r="AN161" s="1"/>
      <c r="AO161" s="1"/>
      <c r="AP161" s="1"/>
      <c r="AQ161" s="1" t="s">
        <v>154</v>
      </c>
      <c r="AR161" s="2">
        <v>30</v>
      </c>
      <c r="AS161" s="1"/>
    </row>
    <row r="162" spans="6:45">
      <c r="G162" s="1" t="s">
        <v>330</v>
      </c>
      <c r="H162"/>
      <c r="I162"/>
      <c r="J162"/>
      <c r="K162" s="1"/>
      <c r="L162" s="1"/>
      <c r="M162" s="1"/>
      <c r="N162" s="1"/>
      <c r="O162" s="1"/>
      <c r="P162" s="1"/>
      <c r="Q162" s="1"/>
      <c r="R162" s="1"/>
      <c r="S162" s="1"/>
      <c r="T162" s="1"/>
      <c r="U162" s="1"/>
      <c r="V162" s="1"/>
      <c r="W162" s="1"/>
      <c r="X162" s="1"/>
      <c r="Y162" s="1"/>
      <c r="AB162" s="1"/>
      <c r="AC162" s="20"/>
      <c r="AD162" s="1"/>
      <c r="AE162" s="1"/>
      <c r="AF162" s="1"/>
      <c r="AG162" s="1"/>
      <c r="AH162" s="1"/>
      <c r="AI162" s="1"/>
      <c r="AJ162" s="1"/>
      <c r="AK162" s="1"/>
      <c r="AL162" s="1"/>
      <c r="AM162" s="1"/>
      <c r="AN162" s="1"/>
      <c r="AO162" s="1"/>
      <c r="AP162" s="1"/>
      <c r="AQ162" s="1" t="s">
        <v>184</v>
      </c>
      <c r="AR162" s="2">
        <v>31</v>
      </c>
      <c r="AS162" s="1"/>
    </row>
    <row r="163" spans="6:45">
      <c r="G163" s="1" t="s">
        <v>320</v>
      </c>
      <c r="H163"/>
      <c r="I163"/>
      <c r="J163"/>
      <c r="X163" s="1"/>
      <c r="Y163" s="1"/>
      <c r="AB163" s="1"/>
      <c r="AC163" s="20"/>
      <c r="AD163" s="1"/>
      <c r="AE163" s="1"/>
      <c r="AF163" s="1"/>
      <c r="AG163" s="1"/>
      <c r="AH163" s="1"/>
      <c r="AI163" s="1"/>
      <c r="AJ163" s="1"/>
      <c r="AK163" s="1"/>
      <c r="AL163" s="1"/>
      <c r="AM163" s="1"/>
      <c r="AN163" s="1"/>
      <c r="AO163" s="1"/>
      <c r="AP163" s="1"/>
      <c r="AQ163" s="1" t="s">
        <v>185</v>
      </c>
      <c r="AR163" s="2">
        <v>32</v>
      </c>
      <c r="AS163" s="1"/>
    </row>
    <row r="164" spans="6:45">
      <c r="G164" s="1" t="s">
        <v>331</v>
      </c>
      <c r="H164"/>
      <c r="I164"/>
      <c r="J164"/>
      <c r="AB164" s="1"/>
      <c r="AC164" s="20"/>
      <c r="AD164" s="1"/>
      <c r="AE164" s="1"/>
      <c r="AF164" s="1"/>
      <c r="AG164" s="1"/>
      <c r="AH164" s="1"/>
      <c r="AI164" s="1"/>
      <c r="AJ164" s="1"/>
      <c r="AK164" s="1"/>
      <c r="AL164" s="1"/>
      <c r="AM164" s="1"/>
      <c r="AN164" s="1"/>
      <c r="AO164" s="1"/>
      <c r="AP164" s="1"/>
      <c r="AQ164" s="1" t="s">
        <v>186</v>
      </c>
      <c r="AR164" s="2">
        <v>33</v>
      </c>
      <c r="AS164" s="1"/>
    </row>
    <row r="165" spans="6:45">
      <c r="G165" s="1" t="s">
        <v>332</v>
      </c>
      <c r="H165"/>
      <c r="I165"/>
      <c r="J165"/>
      <c r="AB165" s="1"/>
      <c r="AC165" s="20"/>
      <c r="AD165" s="1"/>
      <c r="AE165" s="1"/>
      <c r="AF165" s="1"/>
      <c r="AG165" s="1"/>
      <c r="AH165" s="1"/>
      <c r="AI165" s="1"/>
      <c r="AJ165" s="1"/>
      <c r="AK165" s="1"/>
      <c r="AL165" s="1"/>
      <c r="AM165" s="1"/>
      <c r="AN165" s="1"/>
      <c r="AO165" s="1"/>
      <c r="AP165" s="1"/>
      <c r="AQ165" s="1" t="s">
        <v>187</v>
      </c>
      <c r="AR165" s="2">
        <v>34</v>
      </c>
      <c r="AS165" s="1"/>
    </row>
    <row r="166" spans="6:45">
      <c r="G166" s="1" t="s">
        <v>351</v>
      </c>
      <c r="H166"/>
      <c r="I166"/>
      <c r="J166"/>
      <c r="AB166" s="1"/>
      <c r="AC166" s="20"/>
      <c r="AD166" s="1"/>
      <c r="AE166" s="1"/>
      <c r="AF166" s="1"/>
      <c r="AG166" s="1"/>
      <c r="AH166" s="1"/>
      <c r="AI166" s="1"/>
      <c r="AJ166" s="1"/>
      <c r="AK166" s="1"/>
      <c r="AL166" s="1"/>
      <c r="AM166" s="1"/>
      <c r="AN166" s="1"/>
      <c r="AO166" s="1"/>
      <c r="AP166" s="1"/>
      <c r="AQ166" s="1" t="s">
        <v>188</v>
      </c>
      <c r="AR166" s="2">
        <v>35</v>
      </c>
      <c r="AS166" s="1"/>
    </row>
    <row r="167" spans="6:45">
      <c r="G167" s="1" t="s">
        <v>358</v>
      </c>
      <c r="H167"/>
      <c r="I167"/>
      <c r="J167"/>
      <c r="AB167" s="1"/>
      <c r="AC167" s="20"/>
      <c r="AD167" s="1"/>
      <c r="AE167" s="1"/>
      <c r="AF167" s="1"/>
      <c r="AG167" s="1"/>
      <c r="AH167" s="1"/>
      <c r="AI167" s="1"/>
      <c r="AJ167" s="1"/>
      <c r="AK167" s="1"/>
      <c r="AL167" s="1"/>
      <c r="AM167" s="1"/>
      <c r="AN167" s="1"/>
      <c r="AO167" s="1"/>
      <c r="AP167" s="1"/>
      <c r="AQ167" s="1" t="s">
        <v>189</v>
      </c>
      <c r="AR167" s="2">
        <v>36</v>
      </c>
      <c r="AS167" s="1"/>
    </row>
    <row r="168" spans="6:45">
      <c r="G168" s="1" t="s">
        <v>338</v>
      </c>
      <c r="H168"/>
      <c r="I168"/>
      <c r="J168"/>
      <c r="AB168" s="1"/>
      <c r="AC168" s="20"/>
      <c r="AD168" s="1"/>
      <c r="AE168" s="1"/>
      <c r="AF168" s="1"/>
      <c r="AG168" s="1"/>
      <c r="AH168" s="1"/>
      <c r="AI168" s="1"/>
      <c r="AJ168" s="1"/>
      <c r="AK168" s="1"/>
      <c r="AL168" s="1"/>
      <c r="AM168" s="1"/>
      <c r="AN168" s="1"/>
      <c r="AO168" s="1"/>
      <c r="AP168" s="1"/>
      <c r="AQ168" s="1" t="s">
        <v>190</v>
      </c>
      <c r="AR168" s="2">
        <v>37</v>
      </c>
      <c r="AS168" s="1"/>
    </row>
    <row r="169" spans="6:45">
      <c r="G169" s="1" t="s">
        <v>359</v>
      </c>
      <c r="H169"/>
      <c r="I169"/>
      <c r="J169"/>
      <c r="AB169" s="1"/>
      <c r="AC169" s="20"/>
      <c r="AD169" s="1"/>
      <c r="AE169" s="1"/>
      <c r="AF169" s="1"/>
      <c r="AG169" s="1"/>
      <c r="AH169" s="1"/>
      <c r="AI169" s="1"/>
      <c r="AJ169" s="1"/>
      <c r="AK169" s="1"/>
      <c r="AL169" s="1"/>
      <c r="AM169" s="1"/>
      <c r="AN169" s="1"/>
      <c r="AO169" s="1"/>
      <c r="AP169" s="1"/>
      <c r="AQ169" s="1" t="s">
        <v>191</v>
      </c>
      <c r="AR169" s="2">
        <v>38</v>
      </c>
      <c r="AS169" s="1"/>
    </row>
    <row r="170" spans="6:45">
      <c r="G170" s="1" t="s">
        <v>333</v>
      </c>
      <c r="H170"/>
      <c r="I170"/>
      <c r="J170"/>
      <c r="AB170" s="1"/>
      <c r="AC170" s="20"/>
      <c r="AD170" s="1"/>
      <c r="AE170" s="1"/>
      <c r="AF170" s="1"/>
      <c r="AG170" s="1"/>
      <c r="AH170" s="1"/>
      <c r="AI170" s="1"/>
      <c r="AJ170" s="1"/>
      <c r="AK170" s="1"/>
      <c r="AL170" s="1"/>
      <c r="AM170" s="1"/>
      <c r="AN170" s="1"/>
      <c r="AO170" s="1"/>
      <c r="AP170" s="1"/>
      <c r="AQ170" s="1" t="s">
        <v>192</v>
      </c>
      <c r="AR170" s="2">
        <v>39</v>
      </c>
      <c r="AS170" s="1"/>
    </row>
    <row r="171" spans="6:45">
      <c r="G171" t="s">
        <v>231</v>
      </c>
      <c r="H171" s="1"/>
      <c r="I171"/>
      <c r="J171"/>
      <c r="AB171" s="1"/>
      <c r="AC171" s="20"/>
      <c r="AD171" s="1"/>
      <c r="AE171" s="1"/>
      <c r="AF171" s="1"/>
      <c r="AG171" s="1"/>
      <c r="AH171" s="1"/>
      <c r="AI171" s="1"/>
      <c r="AJ171" s="1"/>
      <c r="AK171" s="1"/>
      <c r="AL171" s="1"/>
      <c r="AM171" s="1"/>
      <c r="AN171" s="1"/>
      <c r="AO171" s="1"/>
      <c r="AP171" s="1"/>
      <c r="AQ171" s="1" t="s">
        <v>193</v>
      </c>
      <c r="AR171" s="2">
        <v>40</v>
      </c>
      <c r="AS171" s="1"/>
    </row>
    <row r="172" spans="6:45">
      <c r="G172" s="1" t="s">
        <v>311</v>
      </c>
      <c r="H172" s="1"/>
      <c r="I172"/>
      <c r="J172"/>
      <c r="AB172" s="1"/>
      <c r="AC172" s="20"/>
      <c r="AD172" s="1"/>
      <c r="AE172" s="1"/>
      <c r="AF172" s="1"/>
      <c r="AG172" s="1"/>
      <c r="AH172" s="1"/>
      <c r="AI172" s="1"/>
      <c r="AJ172" s="1"/>
      <c r="AK172" s="1"/>
      <c r="AL172" s="1"/>
      <c r="AM172" s="1"/>
      <c r="AN172" s="1"/>
      <c r="AO172" s="1"/>
      <c r="AP172" s="1"/>
      <c r="AQ172" s="1" t="s">
        <v>194</v>
      </c>
      <c r="AR172" s="2">
        <v>41</v>
      </c>
      <c r="AS172" s="1"/>
    </row>
    <row r="173" spans="6:45">
      <c r="G173" s="1" t="s">
        <v>312</v>
      </c>
      <c r="H173"/>
      <c r="I173" s="1"/>
      <c r="J173"/>
      <c r="AB173" s="1"/>
      <c r="AC173" s="20"/>
      <c r="AD173" s="1"/>
      <c r="AE173" s="1"/>
      <c r="AF173" s="1"/>
      <c r="AG173" s="1"/>
      <c r="AH173" s="1"/>
      <c r="AI173" s="1"/>
      <c r="AJ173" s="1"/>
      <c r="AK173" s="1"/>
      <c r="AL173" s="1"/>
      <c r="AM173" s="1"/>
      <c r="AN173" s="1"/>
      <c r="AO173" s="1"/>
      <c r="AP173" s="1"/>
      <c r="AQ173" s="1" t="s">
        <v>195</v>
      </c>
      <c r="AR173" s="2">
        <v>42</v>
      </c>
      <c r="AS173" s="1"/>
    </row>
    <row r="174" spans="6:45">
      <c r="G174" s="1" t="s">
        <v>313</v>
      </c>
      <c r="H174"/>
      <c r="I174" s="1"/>
      <c r="J174"/>
      <c r="AB174" s="1"/>
      <c r="AC174" s="20"/>
      <c r="AD174" s="1"/>
      <c r="AE174" s="1"/>
      <c r="AF174" s="1"/>
      <c r="AG174" s="1"/>
      <c r="AH174" s="1"/>
      <c r="AI174" s="1"/>
      <c r="AJ174" s="1"/>
      <c r="AK174" s="1"/>
      <c r="AL174" s="1"/>
      <c r="AM174" s="1"/>
      <c r="AN174" s="1"/>
      <c r="AO174" s="1"/>
      <c r="AP174" s="1"/>
      <c r="AQ174" s="1" t="s">
        <v>196</v>
      </c>
      <c r="AR174" s="2">
        <v>43</v>
      </c>
      <c r="AS174" s="1"/>
    </row>
    <row r="175" spans="6:45">
      <c r="G175" s="1" t="s">
        <v>314</v>
      </c>
      <c r="H175"/>
      <c r="I175"/>
      <c r="J175" s="1"/>
      <c r="AB175" s="1"/>
      <c r="AC175" s="20"/>
      <c r="AD175" s="1"/>
      <c r="AE175" s="1"/>
      <c r="AF175" s="1"/>
      <c r="AG175" s="1"/>
      <c r="AH175" s="1"/>
      <c r="AI175" s="1"/>
      <c r="AJ175" s="1"/>
      <c r="AK175" s="1"/>
      <c r="AL175" s="1"/>
      <c r="AM175" s="1"/>
      <c r="AN175" s="1"/>
      <c r="AO175" s="1"/>
      <c r="AP175" s="1"/>
      <c r="AQ175" s="1" t="s">
        <v>197</v>
      </c>
      <c r="AR175" s="2">
        <v>44</v>
      </c>
      <c r="AS175" s="1"/>
    </row>
    <row r="176" spans="6:45">
      <c r="G176" s="1" t="s">
        <v>315</v>
      </c>
      <c r="H176"/>
      <c r="I176"/>
      <c r="J176" s="1"/>
      <c r="AB176" s="1"/>
      <c r="AC176" s="20"/>
      <c r="AD176" s="1"/>
      <c r="AE176" s="1"/>
      <c r="AF176" s="1"/>
      <c r="AG176" s="1"/>
      <c r="AH176" s="1"/>
      <c r="AI176" s="1"/>
      <c r="AJ176" s="1"/>
      <c r="AK176" s="1"/>
      <c r="AL176" s="1"/>
      <c r="AM176" s="1"/>
      <c r="AN176" s="1"/>
      <c r="AO176" s="1"/>
      <c r="AP176" s="1"/>
      <c r="AQ176" s="1" t="s">
        <v>198</v>
      </c>
      <c r="AR176" s="2">
        <v>45</v>
      </c>
      <c r="AS176" s="1"/>
    </row>
    <row r="177" spans="7:45">
      <c r="G177" s="1" t="s">
        <v>316</v>
      </c>
      <c r="H177"/>
      <c r="I177"/>
      <c r="J177"/>
      <c r="AB177" s="1"/>
      <c r="AC177" s="20"/>
      <c r="AD177" s="1"/>
      <c r="AE177" s="1"/>
      <c r="AF177" s="1"/>
      <c r="AG177" s="1"/>
      <c r="AH177" s="1"/>
      <c r="AI177" s="1"/>
      <c r="AJ177" s="1"/>
      <c r="AK177" s="1"/>
      <c r="AL177" s="1"/>
      <c r="AM177" s="1"/>
      <c r="AN177" s="1"/>
      <c r="AO177" s="1"/>
      <c r="AP177" s="1"/>
      <c r="AQ177" s="1" t="s">
        <v>155</v>
      </c>
      <c r="AR177" s="2">
        <v>46</v>
      </c>
      <c r="AS177" s="1"/>
    </row>
    <row r="178" spans="7:45">
      <c r="G178" s="1" t="s">
        <v>334</v>
      </c>
      <c r="H178"/>
      <c r="I178"/>
      <c r="J178"/>
      <c r="AB178" s="1"/>
      <c r="AC178" s="20"/>
      <c r="AD178" s="1"/>
      <c r="AE178" s="1"/>
      <c r="AF178" s="1"/>
      <c r="AG178" s="1"/>
      <c r="AH178" s="1"/>
      <c r="AI178" s="1"/>
      <c r="AJ178" s="1"/>
      <c r="AK178" s="1"/>
      <c r="AL178" s="1"/>
      <c r="AM178" s="1"/>
      <c r="AN178" s="1"/>
      <c r="AO178" s="1"/>
      <c r="AP178" s="1"/>
      <c r="AQ178" s="1" t="s">
        <v>199</v>
      </c>
      <c r="AR178" s="2">
        <v>47</v>
      </c>
      <c r="AS178" s="1"/>
    </row>
    <row r="179" spans="7:45">
      <c r="G179" s="1" t="s">
        <v>341</v>
      </c>
      <c r="H179"/>
      <c r="I179"/>
      <c r="J179"/>
      <c r="AB179" s="1"/>
      <c r="AC179" s="20"/>
      <c r="AD179" s="1"/>
      <c r="AE179" s="1"/>
      <c r="AF179" s="1"/>
      <c r="AG179" s="1"/>
      <c r="AH179" s="1"/>
      <c r="AI179" s="1"/>
      <c r="AJ179" s="1"/>
      <c r="AK179" s="1"/>
      <c r="AL179" s="1"/>
      <c r="AM179" s="1"/>
      <c r="AN179" s="1"/>
      <c r="AO179" s="1"/>
      <c r="AP179" s="1"/>
      <c r="AQ179" s="1" t="s">
        <v>200</v>
      </c>
      <c r="AR179" s="2">
        <v>49</v>
      </c>
      <c r="AS179" s="1"/>
    </row>
    <row r="180" spans="7:45">
      <c r="G180" s="1" t="s">
        <v>317</v>
      </c>
      <c r="H180"/>
      <c r="I180"/>
      <c r="J180"/>
      <c r="AB180" s="1"/>
      <c r="AC180" s="20"/>
      <c r="AD180" s="1"/>
      <c r="AE180" s="1"/>
      <c r="AF180" s="1"/>
      <c r="AG180" s="1"/>
      <c r="AH180" s="1"/>
      <c r="AI180" s="1"/>
      <c r="AJ180" s="1"/>
      <c r="AK180" s="1"/>
      <c r="AL180" s="1"/>
      <c r="AM180" s="1"/>
      <c r="AN180" s="1"/>
      <c r="AO180" s="1"/>
      <c r="AP180" s="1"/>
      <c r="AQ180" s="1"/>
      <c r="AR180" s="1"/>
      <c r="AS180" s="1"/>
    </row>
    <row r="181" spans="7:45">
      <c r="G181" s="1" t="s">
        <v>318</v>
      </c>
      <c r="H181"/>
      <c r="I181"/>
      <c r="J181"/>
      <c r="AB181" s="1"/>
      <c r="AC181" s="20"/>
      <c r="AD181" s="1"/>
      <c r="AE181" s="1"/>
      <c r="AF181" s="1"/>
      <c r="AG181" s="1"/>
      <c r="AH181" s="1"/>
      <c r="AI181" s="1"/>
      <c r="AJ181" s="1"/>
      <c r="AK181" s="1"/>
      <c r="AL181" s="1"/>
      <c r="AM181" s="1"/>
      <c r="AN181" s="1"/>
      <c r="AO181" s="1"/>
      <c r="AP181" s="1"/>
      <c r="AQ181" s="1"/>
      <c r="AR181" s="1"/>
      <c r="AS181" s="1"/>
    </row>
    <row r="182" spans="7:45">
      <c r="G182" s="1" t="s">
        <v>319</v>
      </c>
      <c r="H182"/>
      <c r="I182"/>
      <c r="J182"/>
      <c r="AB182" s="1"/>
      <c r="AC182" s="20"/>
      <c r="AD182" s="1"/>
      <c r="AE182" s="1"/>
      <c r="AF182" s="1"/>
      <c r="AG182" s="1"/>
      <c r="AH182" s="1"/>
      <c r="AI182" s="1"/>
      <c r="AJ182" s="1"/>
      <c r="AK182" s="1"/>
      <c r="AL182" s="1"/>
      <c r="AM182" s="1"/>
      <c r="AN182" s="1"/>
      <c r="AO182" s="1"/>
      <c r="AP182" s="1"/>
      <c r="AQ182" s="1"/>
      <c r="AR182" s="1"/>
      <c r="AS182" s="1"/>
    </row>
    <row r="183" spans="7:45">
      <c r="G183" s="1" t="s">
        <v>320</v>
      </c>
      <c r="H183"/>
      <c r="I183"/>
      <c r="J183"/>
      <c r="AB183" s="1"/>
      <c r="AC183" s="20"/>
      <c r="AD183" s="1"/>
      <c r="AE183" s="1"/>
      <c r="AF183" s="1"/>
      <c r="AG183" s="1"/>
      <c r="AH183" s="1"/>
      <c r="AI183" s="1"/>
      <c r="AJ183" s="1"/>
      <c r="AK183" s="1"/>
      <c r="AL183" s="1"/>
      <c r="AM183" s="1"/>
      <c r="AN183" s="1"/>
      <c r="AO183" s="1"/>
      <c r="AP183" s="1"/>
      <c r="AQ183" s="1"/>
      <c r="AR183" s="1"/>
      <c r="AS183" s="1"/>
    </row>
    <row r="184" spans="7:45">
      <c r="G184" s="1" t="s">
        <v>321</v>
      </c>
      <c r="H184"/>
      <c r="I184"/>
      <c r="J184"/>
      <c r="AB184" s="1"/>
      <c r="AC184" s="20"/>
      <c r="AD184" s="1"/>
      <c r="AE184" s="1"/>
      <c r="AF184" s="1"/>
      <c r="AG184" s="1"/>
      <c r="AH184" s="1"/>
      <c r="AI184" s="1"/>
      <c r="AJ184" s="1"/>
      <c r="AK184" s="1"/>
      <c r="AL184" s="1"/>
      <c r="AM184" s="1"/>
      <c r="AN184" s="1"/>
      <c r="AO184" s="1"/>
      <c r="AP184" s="1"/>
      <c r="AQ184" s="1"/>
      <c r="AR184" s="1"/>
      <c r="AS184" s="1"/>
    </row>
    <row r="185" spans="7:45">
      <c r="G185" s="1" t="s">
        <v>322</v>
      </c>
      <c r="H185"/>
      <c r="I185"/>
      <c r="J185"/>
      <c r="AB185" s="1"/>
      <c r="AC185" s="20"/>
      <c r="AD185" s="1"/>
      <c r="AE185" s="1"/>
      <c r="AF185" s="1"/>
      <c r="AG185" s="1"/>
      <c r="AH185" s="1"/>
      <c r="AI185" s="1"/>
      <c r="AJ185" s="1"/>
      <c r="AK185" s="1"/>
      <c r="AL185" s="1"/>
      <c r="AM185" s="1"/>
      <c r="AN185" s="1"/>
      <c r="AO185" s="1"/>
      <c r="AP185" s="1"/>
      <c r="AQ185" s="1"/>
      <c r="AR185" s="1"/>
      <c r="AS185" s="1"/>
    </row>
    <row r="186" spans="7:45">
      <c r="G186" s="1" t="s">
        <v>360</v>
      </c>
      <c r="H186"/>
      <c r="I186"/>
      <c r="J186"/>
      <c r="AB186" s="1"/>
      <c r="AC186" s="20"/>
      <c r="AD186" s="1"/>
      <c r="AE186" s="1"/>
      <c r="AF186" s="1"/>
      <c r="AG186" s="1"/>
      <c r="AH186" s="1"/>
      <c r="AI186" s="1"/>
      <c r="AJ186" s="1"/>
      <c r="AK186" s="1"/>
      <c r="AL186" s="1"/>
      <c r="AM186" s="1"/>
      <c r="AN186" s="1"/>
      <c r="AO186" s="1"/>
      <c r="AP186" s="1"/>
      <c r="AQ186" s="1"/>
      <c r="AR186" s="1"/>
      <c r="AS186" s="1"/>
    </row>
    <row r="187" spans="7:45">
      <c r="G187" s="1" t="s">
        <v>337</v>
      </c>
      <c r="H187"/>
      <c r="I187"/>
      <c r="J187"/>
      <c r="AB187" s="1"/>
      <c r="AC187" s="20"/>
      <c r="AD187" s="1"/>
      <c r="AE187" s="1"/>
      <c r="AF187" s="1"/>
      <c r="AG187" s="1"/>
      <c r="AH187" s="1"/>
      <c r="AI187" s="1"/>
      <c r="AJ187" s="1"/>
      <c r="AK187" s="1"/>
      <c r="AL187" s="1"/>
      <c r="AM187" s="1"/>
      <c r="AN187" s="1"/>
      <c r="AO187" s="1"/>
      <c r="AP187" s="1"/>
      <c r="AQ187" s="1"/>
      <c r="AR187" s="1"/>
      <c r="AS187" s="1"/>
    </row>
    <row r="188" spans="7:45">
      <c r="G188" s="1" t="s">
        <v>339</v>
      </c>
      <c r="H188"/>
      <c r="I188"/>
      <c r="J188"/>
      <c r="AB188" s="1"/>
      <c r="AC188" s="20"/>
      <c r="AD188" s="1"/>
      <c r="AE188" s="1"/>
      <c r="AF188" s="1"/>
      <c r="AG188" s="1"/>
      <c r="AH188" s="1"/>
      <c r="AI188" s="1"/>
      <c r="AJ188" s="1"/>
      <c r="AK188" s="1"/>
      <c r="AL188" s="1"/>
      <c r="AM188" s="1"/>
      <c r="AN188" s="1"/>
      <c r="AO188" s="1"/>
      <c r="AP188" s="1"/>
      <c r="AQ188" s="1"/>
      <c r="AR188" s="1"/>
      <c r="AS188" s="1"/>
    </row>
    <row r="189" spans="7:45">
      <c r="G189" s="1" t="s">
        <v>361</v>
      </c>
      <c r="H189"/>
      <c r="I189"/>
      <c r="J189"/>
      <c r="AB189" s="1"/>
      <c r="AC189" s="20"/>
      <c r="AD189" s="1"/>
      <c r="AE189" s="1"/>
      <c r="AF189" s="1"/>
      <c r="AG189" s="1"/>
      <c r="AH189" s="1"/>
      <c r="AI189" s="1"/>
      <c r="AJ189" s="1"/>
      <c r="AK189" s="1"/>
      <c r="AL189" s="1"/>
      <c r="AM189" s="1"/>
      <c r="AN189" s="1"/>
      <c r="AO189" s="1"/>
      <c r="AP189" s="1"/>
      <c r="AQ189" s="1"/>
      <c r="AR189" s="1"/>
      <c r="AS189" s="1"/>
    </row>
    <row r="190" spans="7:45">
      <c r="G190" s="1" t="s">
        <v>323</v>
      </c>
      <c r="H190" t="s">
        <v>232</v>
      </c>
      <c r="I190"/>
      <c r="J190"/>
      <c r="K190"/>
      <c r="AB190" s="1"/>
      <c r="AC190" s="20"/>
      <c r="AD190" s="1"/>
      <c r="AE190" s="1"/>
      <c r="AF190" s="1"/>
      <c r="AG190" s="1"/>
      <c r="AH190" s="1"/>
      <c r="AI190" s="1"/>
      <c r="AJ190" s="1"/>
      <c r="AK190" s="1"/>
      <c r="AL190" s="1"/>
      <c r="AM190" s="1"/>
      <c r="AN190" s="1"/>
      <c r="AO190" s="1"/>
      <c r="AP190" s="1"/>
      <c r="AQ190" s="1"/>
      <c r="AR190" s="1"/>
      <c r="AS190" s="1"/>
    </row>
    <row r="191" spans="7:45">
      <c r="H191" s="1" t="s">
        <v>324</v>
      </c>
      <c r="J191"/>
      <c r="K191"/>
      <c r="AB191" s="1"/>
      <c r="AC191" s="20"/>
      <c r="AD191" s="1"/>
      <c r="AE191" s="1"/>
      <c r="AF191" s="1"/>
      <c r="AG191" s="1"/>
      <c r="AH191" s="1"/>
      <c r="AI191" s="1"/>
      <c r="AJ191" s="1"/>
      <c r="AK191" s="1"/>
      <c r="AL191" s="1"/>
      <c r="AM191" s="1"/>
      <c r="AN191" s="1"/>
      <c r="AO191" s="1"/>
      <c r="AP191" s="1"/>
      <c r="AQ191" s="1"/>
      <c r="AR191" s="1"/>
      <c r="AS191" s="1"/>
    </row>
    <row r="192" spans="7:45">
      <c r="G192" s="1"/>
      <c r="H192" s="1" t="s">
        <v>325</v>
      </c>
      <c r="I192"/>
      <c r="K192"/>
      <c r="AB192" s="1"/>
      <c r="AC192" s="20"/>
      <c r="AD192" s="1"/>
      <c r="AE192" s="1"/>
      <c r="AF192" s="1"/>
      <c r="AG192" s="1"/>
      <c r="AH192" s="1"/>
      <c r="AI192" s="1"/>
      <c r="AJ192" s="1"/>
      <c r="AK192" s="1"/>
      <c r="AL192" s="1"/>
      <c r="AM192" s="1"/>
      <c r="AN192" s="1"/>
      <c r="AO192" s="1"/>
      <c r="AP192" s="1"/>
      <c r="AQ192" s="1"/>
      <c r="AR192" s="1"/>
      <c r="AS192" s="1"/>
    </row>
    <row r="193" spans="7:45">
      <c r="G193" s="1"/>
      <c r="H193" s="1" t="s">
        <v>326</v>
      </c>
      <c r="I193"/>
      <c r="K193"/>
      <c r="AB193" s="1"/>
      <c r="AC193" s="20"/>
      <c r="AD193" s="1"/>
      <c r="AE193" s="1"/>
      <c r="AF193" s="1"/>
      <c r="AG193" s="1"/>
      <c r="AH193" s="1"/>
      <c r="AI193" s="1"/>
      <c r="AJ193" s="1"/>
      <c r="AK193" s="1"/>
      <c r="AL193" s="1"/>
      <c r="AM193" s="1"/>
      <c r="AN193" s="1"/>
      <c r="AO193" s="1"/>
      <c r="AP193" s="1"/>
      <c r="AQ193" s="1"/>
      <c r="AR193" s="1"/>
      <c r="AS193" s="1"/>
    </row>
    <row r="194" spans="7:45">
      <c r="G194" s="1"/>
      <c r="H194" s="1" t="s">
        <v>314</v>
      </c>
      <c r="I194"/>
      <c r="J194"/>
      <c r="AB194" s="1"/>
      <c r="AC194" s="20"/>
      <c r="AD194" s="1"/>
      <c r="AE194" s="1"/>
      <c r="AF194" s="1"/>
      <c r="AG194" s="1"/>
      <c r="AH194" s="1"/>
      <c r="AI194" s="1"/>
      <c r="AJ194" s="1"/>
      <c r="AK194" s="1"/>
      <c r="AL194" s="1"/>
      <c r="AM194" s="1"/>
      <c r="AN194" s="1"/>
      <c r="AO194" s="1"/>
      <c r="AP194" s="1"/>
      <c r="AQ194" s="1"/>
      <c r="AR194" s="1"/>
      <c r="AS194" s="1"/>
    </row>
    <row r="195" spans="7:45">
      <c r="G195" s="1"/>
      <c r="H195" s="1" t="s">
        <v>315</v>
      </c>
      <c r="I195"/>
      <c r="J195"/>
      <c r="AB195" s="1"/>
      <c r="AC195" s="20"/>
      <c r="AD195" s="1"/>
      <c r="AE195" s="1"/>
      <c r="AF195" s="1"/>
      <c r="AG195" s="1"/>
      <c r="AH195" s="1"/>
      <c r="AI195" s="1"/>
      <c r="AJ195" s="1"/>
      <c r="AK195" s="1"/>
      <c r="AL195" s="1"/>
      <c r="AM195" s="1"/>
      <c r="AN195" s="1"/>
      <c r="AO195" s="1"/>
      <c r="AP195" s="1"/>
      <c r="AQ195" s="1"/>
      <c r="AR195" s="1"/>
      <c r="AS195" s="1"/>
    </row>
    <row r="196" spans="7:45">
      <c r="G196" s="1"/>
      <c r="H196" s="1" t="s">
        <v>327</v>
      </c>
      <c r="I196"/>
      <c r="J196"/>
      <c r="K196"/>
      <c r="AB196" s="1"/>
      <c r="AC196" s="20"/>
      <c r="AD196" s="1"/>
      <c r="AE196" s="1"/>
      <c r="AF196" s="1"/>
      <c r="AG196" s="1"/>
      <c r="AH196" s="1"/>
      <c r="AI196" s="1"/>
      <c r="AJ196" s="1"/>
      <c r="AK196" s="1"/>
      <c r="AL196" s="1"/>
      <c r="AM196" s="1"/>
      <c r="AN196" s="1"/>
      <c r="AO196" s="1"/>
      <c r="AP196" s="1"/>
      <c r="AQ196" s="1"/>
      <c r="AR196" s="1"/>
      <c r="AS196" s="1"/>
    </row>
    <row r="197" spans="7:45">
      <c r="G197" s="1"/>
      <c r="H197" s="1" t="s">
        <v>353</v>
      </c>
      <c r="I197"/>
      <c r="J197"/>
      <c r="K197"/>
      <c r="AB197" s="1"/>
      <c r="AC197" s="20"/>
      <c r="AD197" s="1"/>
      <c r="AE197" s="1"/>
      <c r="AF197" s="1"/>
      <c r="AG197" s="1"/>
      <c r="AH197" s="1"/>
      <c r="AI197" s="1"/>
      <c r="AJ197" s="1"/>
      <c r="AK197" s="1"/>
      <c r="AL197" s="1"/>
      <c r="AM197" s="1"/>
      <c r="AN197" s="1"/>
      <c r="AO197" s="1"/>
      <c r="AP197" s="1"/>
      <c r="AQ197" s="1"/>
      <c r="AR197" s="1"/>
      <c r="AS197" s="1"/>
    </row>
    <row r="198" spans="7:45">
      <c r="G198" s="1"/>
      <c r="H198" s="1" t="s">
        <v>335</v>
      </c>
      <c r="I198"/>
      <c r="J198"/>
      <c r="K198"/>
      <c r="AB198" s="1"/>
      <c r="AC198" s="20"/>
      <c r="AD198" s="1"/>
      <c r="AE198" s="1"/>
      <c r="AF198" s="1"/>
      <c r="AG198" s="1"/>
      <c r="AH198" s="1"/>
      <c r="AI198" s="1"/>
      <c r="AJ198" s="1"/>
      <c r="AK198" s="1"/>
      <c r="AL198" s="1"/>
      <c r="AM198" s="1"/>
      <c r="AN198" s="1"/>
      <c r="AO198" s="1"/>
      <c r="AP198" s="1"/>
      <c r="AQ198" s="1"/>
      <c r="AR198" s="1"/>
      <c r="AS198" s="1"/>
    </row>
    <row r="199" spans="7:45">
      <c r="G199" s="1"/>
      <c r="H199" s="1" t="s">
        <v>328</v>
      </c>
      <c r="I199"/>
      <c r="J199"/>
      <c r="K199"/>
      <c r="AB199" s="1"/>
      <c r="AC199" s="20"/>
      <c r="AD199" s="1"/>
      <c r="AE199" s="1"/>
      <c r="AF199" s="1"/>
      <c r="AG199" s="1"/>
      <c r="AH199" s="1"/>
      <c r="AI199" s="1"/>
      <c r="AJ199" s="1"/>
      <c r="AK199" s="1"/>
      <c r="AL199" s="1"/>
      <c r="AM199" s="1"/>
      <c r="AN199" s="1"/>
      <c r="AO199" s="1"/>
      <c r="AP199" s="1"/>
      <c r="AQ199" s="1"/>
      <c r="AR199" s="1"/>
      <c r="AS199" s="1"/>
    </row>
    <row r="200" spans="7:45">
      <c r="H200" s="1" t="s">
        <v>329</v>
      </c>
      <c r="I200"/>
      <c r="J200"/>
      <c r="K200"/>
      <c r="AB200" s="1"/>
      <c r="AC200" s="20"/>
      <c r="AD200" s="1"/>
      <c r="AE200" s="1"/>
      <c r="AF200" s="1"/>
      <c r="AG200" s="1"/>
      <c r="AH200" s="1"/>
      <c r="AI200" s="1"/>
      <c r="AJ200" s="1"/>
      <c r="AK200" s="1"/>
      <c r="AL200" s="1"/>
      <c r="AM200" s="1"/>
      <c r="AN200" s="1"/>
      <c r="AO200" s="1"/>
      <c r="AP200" s="1"/>
      <c r="AQ200" s="1"/>
      <c r="AR200" s="1"/>
      <c r="AS200" s="1"/>
    </row>
    <row r="201" spans="7:45">
      <c r="H201" s="1" t="s">
        <v>330</v>
      </c>
      <c r="I201"/>
      <c r="J201"/>
      <c r="K201"/>
      <c r="AB201" s="1"/>
      <c r="AC201" s="20"/>
      <c r="AD201" s="1"/>
      <c r="AE201" s="1"/>
      <c r="AF201" s="1"/>
      <c r="AG201" s="1"/>
      <c r="AH201" s="1"/>
      <c r="AI201" s="1"/>
      <c r="AJ201" s="1"/>
      <c r="AK201" s="1"/>
      <c r="AL201" s="1"/>
      <c r="AM201" s="1"/>
      <c r="AN201" s="1"/>
      <c r="AO201" s="1"/>
      <c r="AP201" s="1"/>
      <c r="AQ201" s="1"/>
      <c r="AR201" s="1"/>
      <c r="AS201" s="1"/>
    </row>
    <row r="202" spans="7:45">
      <c r="H202" s="1" t="s">
        <v>320</v>
      </c>
      <c r="I202"/>
      <c r="J202"/>
      <c r="K202"/>
      <c r="AB202" s="1"/>
      <c r="AC202" s="20"/>
      <c r="AD202" s="1"/>
      <c r="AE202" s="1"/>
      <c r="AF202" s="1"/>
      <c r="AG202" s="1"/>
      <c r="AH202" s="1"/>
      <c r="AI202" s="1"/>
      <c r="AJ202" s="1"/>
      <c r="AK202" s="1"/>
      <c r="AL202" s="1"/>
      <c r="AM202" s="1"/>
      <c r="AN202" s="1"/>
      <c r="AO202" s="1"/>
      <c r="AP202" s="1"/>
      <c r="AQ202" s="1"/>
      <c r="AR202" s="1"/>
      <c r="AS202" s="1"/>
    </row>
    <row r="203" spans="7:45">
      <c r="H203" s="1" t="s">
        <v>331</v>
      </c>
      <c r="I203"/>
      <c r="J203"/>
      <c r="K203"/>
      <c r="AB203" s="1"/>
      <c r="AC203" s="20"/>
      <c r="AD203" s="1"/>
      <c r="AE203" s="1"/>
      <c r="AF203" s="1"/>
      <c r="AG203" s="1"/>
      <c r="AH203" s="1"/>
      <c r="AI203" s="1"/>
      <c r="AJ203" s="1"/>
      <c r="AK203" s="1"/>
      <c r="AL203" s="1"/>
      <c r="AM203" s="1"/>
      <c r="AN203" s="1"/>
      <c r="AO203" s="1"/>
      <c r="AP203" s="1"/>
      <c r="AQ203" s="1"/>
      <c r="AR203" s="1"/>
      <c r="AS203" s="1"/>
    </row>
    <row r="204" spans="7:45">
      <c r="H204" s="1" t="s">
        <v>332</v>
      </c>
      <c r="I204"/>
      <c r="J204"/>
      <c r="K204"/>
      <c r="AB204" s="1"/>
      <c r="AC204" s="20"/>
      <c r="AD204" s="1"/>
      <c r="AE204" s="1"/>
      <c r="AF204" s="1"/>
      <c r="AG204" s="1"/>
      <c r="AH204" s="1"/>
      <c r="AI204" s="1"/>
      <c r="AJ204" s="1"/>
      <c r="AK204" s="1"/>
      <c r="AL204" s="1"/>
      <c r="AM204" s="1"/>
      <c r="AN204" s="1"/>
      <c r="AO204" s="1"/>
      <c r="AP204" s="1"/>
      <c r="AQ204" s="1"/>
      <c r="AR204" s="1"/>
      <c r="AS204" s="1"/>
    </row>
    <row r="205" spans="7:45">
      <c r="H205" s="1" t="s">
        <v>351</v>
      </c>
      <c r="I205"/>
      <c r="J205"/>
      <c r="K205"/>
      <c r="AB205" s="1"/>
      <c r="AC205" s="20"/>
      <c r="AD205" s="1"/>
      <c r="AE205" s="1"/>
      <c r="AF205" s="1"/>
      <c r="AG205" s="1"/>
      <c r="AH205" s="1"/>
      <c r="AI205" s="1"/>
      <c r="AJ205" s="1"/>
      <c r="AK205" s="1"/>
      <c r="AL205" s="1"/>
      <c r="AM205" s="1"/>
      <c r="AN205" s="1"/>
      <c r="AO205" s="1"/>
      <c r="AP205" s="1"/>
      <c r="AQ205" s="1"/>
      <c r="AR205" s="1"/>
      <c r="AS205" s="1"/>
    </row>
    <row r="206" spans="7:45">
      <c r="H206" s="1" t="s">
        <v>337</v>
      </c>
      <c r="I206"/>
      <c r="J206"/>
      <c r="K206"/>
      <c r="AB206" s="1"/>
      <c r="AC206" s="20"/>
      <c r="AD206" s="1"/>
      <c r="AE206" s="1"/>
      <c r="AF206" s="1"/>
      <c r="AG206" s="1"/>
      <c r="AH206" s="1"/>
      <c r="AI206" s="1"/>
      <c r="AJ206" s="1"/>
      <c r="AK206" s="1"/>
      <c r="AL206" s="1"/>
      <c r="AM206" s="1"/>
      <c r="AN206" s="1"/>
      <c r="AO206" s="1"/>
      <c r="AP206" s="1"/>
      <c r="AQ206" s="1"/>
      <c r="AR206" s="1"/>
      <c r="AS206" s="1"/>
    </row>
    <row r="207" spans="7:45">
      <c r="H207" s="1" t="s">
        <v>339</v>
      </c>
      <c r="I207"/>
      <c r="J207"/>
      <c r="K207"/>
      <c r="AB207" s="1"/>
      <c r="AC207" s="20"/>
      <c r="AD207" s="1"/>
      <c r="AE207" s="1"/>
      <c r="AF207" s="1"/>
      <c r="AG207" s="1"/>
      <c r="AH207" s="1"/>
      <c r="AI207" s="1"/>
      <c r="AJ207" s="1"/>
      <c r="AK207" s="1"/>
      <c r="AL207" s="1"/>
      <c r="AM207" s="1"/>
      <c r="AN207" s="1"/>
      <c r="AO207" s="1"/>
      <c r="AP207" s="1"/>
      <c r="AQ207" s="1"/>
      <c r="AR207" s="1"/>
      <c r="AS207" s="1"/>
    </row>
    <row r="208" spans="7:45">
      <c r="H208" s="1" t="s">
        <v>362</v>
      </c>
      <c r="I208"/>
      <c r="J208"/>
      <c r="K208"/>
      <c r="AB208" s="1"/>
      <c r="AC208" s="20"/>
      <c r="AD208" s="1"/>
      <c r="AE208" s="1"/>
      <c r="AF208" s="1"/>
      <c r="AG208" s="1"/>
      <c r="AH208" s="1"/>
      <c r="AI208" s="1"/>
      <c r="AJ208" s="1"/>
      <c r="AK208" s="1"/>
      <c r="AL208" s="1"/>
      <c r="AM208" s="1"/>
      <c r="AN208" s="1"/>
      <c r="AO208" s="1"/>
      <c r="AP208" s="1"/>
      <c r="AQ208" s="1"/>
      <c r="AR208" s="1"/>
      <c r="AS208" s="1"/>
    </row>
    <row r="209" spans="7:45">
      <c r="H209" s="1" t="s">
        <v>333</v>
      </c>
      <c r="I209"/>
      <c r="J209"/>
      <c r="K209"/>
      <c r="AB209" s="1"/>
      <c r="AC209" s="20"/>
      <c r="AD209" s="1"/>
      <c r="AE209" s="1"/>
      <c r="AF209" s="1"/>
      <c r="AG209" s="1"/>
      <c r="AH209" s="1"/>
      <c r="AI209" s="1"/>
      <c r="AJ209" s="1"/>
      <c r="AK209" s="1"/>
      <c r="AL209" s="1"/>
      <c r="AM209" s="1"/>
      <c r="AN209" s="1"/>
      <c r="AO209" s="1"/>
      <c r="AP209" s="1"/>
      <c r="AQ209" s="1"/>
      <c r="AR209" s="1"/>
      <c r="AS209" s="1"/>
    </row>
    <row r="210" spans="7:45">
      <c r="H210"/>
      <c r="J210"/>
      <c r="K210"/>
      <c r="AB210" s="1"/>
      <c r="AC210" s="20"/>
      <c r="AD210" s="1"/>
      <c r="AE210" s="1"/>
      <c r="AF210" s="1"/>
      <c r="AG210" s="1"/>
      <c r="AH210" s="1"/>
      <c r="AI210" s="1"/>
      <c r="AJ210" s="1"/>
      <c r="AK210" s="1"/>
      <c r="AL210" s="1"/>
      <c r="AM210" s="1"/>
      <c r="AN210" s="1"/>
      <c r="AO210" s="1"/>
      <c r="AP210" s="1"/>
      <c r="AQ210" s="1"/>
      <c r="AR210" s="1"/>
      <c r="AS210" s="1"/>
    </row>
    <row r="211" spans="7:45">
      <c r="H211"/>
      <c r="J211"/>
      <c r="K211"/>
      <c r="AB211" s="1"/>
      <c r="AC211" s="20"/>
      <c r="AD211" s="1"/>
      <c r="AE211" s="1"/>
      <c r="AF211" s="1"/>
      <c r="AG211" s="1"/>
      <c r="AH211" s="1"/>
      <c r="AI211" s="1"/>
      <c r="AJ211" s="1"/>
      <c r="AK211" s="1"/>
      <c r="AL211" s="1"/>
      <c r="AM211" s="1"/>
      <c r="AN211" s="1"/>
      <c r="AO211" s="1"/>
      <c r="AP211" s="1"/>
      <c r="AQ211" s="1"/>
      <c r="AR211" s="1"/>
      <c r="AS211" s="1"/>
    </row>
    <row r="212" spans="7:45">
      <c r="H212"/>
      <c r="K212"/>
      <c r="AB212" s="1"/>
      <c r="AC212" s="20"/>
      <c r="AD212" s="1"/>
      <c r="AE212" s="1"/>
      <c r="AF212" s="1"/>
      <c r="AG212" s="1"/>
      <c r="AH212" s="1"/>
      <c r="AI212" s="1"/>
      <c r="AJ212" s="1"/>
      <c r="AK212" s="1"/>
      <c r="AL212" s="1"/>
      <c r="AM212" s="1"/>
      <c r="AN212" s="1"/>
      <c r="AO212" s="1"/>
      <c r="AP212" s="1"/>
      <c r="AQ212" s="1"/>
      <c r="AR212" s="1"/>
      <c r="AS212" s="1"/>
    </row>
    <row r="213" spans="7:45">
      <c r="K213"/>
      <c r="AB213" s="1"/>
      <c r="AC213" s="20"/>
      <c r="AD213" s="1"/>
      <c r="AE213" s="1"/>
      <c r="AF213" s="1"/>
      <c r="AG213" s="1"/>
      <c r="AH213" s="1"/>
      <c r="AI213" s="1"/>
      <c r="AJ213" s="1"/>
      <c r="AK213" s="1"/>
      <c r="AL213" s="1"/>
      <c r="AM213" s="1"/>
      <c r="AN213" s="1"/>
      <c r="AO213" s="1"/>
      <c r="AP213" s="1"/>
      <c r="AQ213" s="1"/>
      <c r="AR213" s="1"/>
      <c r="AS213" s="1"/>
    </row>
    <row r="214" spans="7:45">
      <c r="AB214" s="1"/>
      <c r="AC214" s="20"/>
      <c r="AD214" s="1"/>
      <c r="AE214" s="1"/>
      <c r="AF214" s="1"/>
      <c r="AG214" s="1"/>
      <c r="AH214" s="1"/>
      <c r="AI214" s="1"/>
      <c r="AJ214" s="1"/>
      <c r="AK214" s="1"/>
      <c r="AL214" s="1"/>
      <c r="AM214" s="1"/>
      <c r="AN214" s="1"/>
      <c r="AO214" s="1"/>
      <c r="AP214" s="1"/>
      <c r="AQ214" s="1"/>
      <c r="AR214" s="1"/>
      <c r="AS214" s="1"/>
    </row>
    <row r="215" spans="7:45">
      <c r="AB215" s="1"/>
      <c r="AC215" s="20"/>
      <c r="AD215" s="1"/>
      <c r="AE215" s="1"/>
      <c r="AF215" s="1"/>
      <c r="AG215" s="1"/>
      <c r="AH215" s="1"/>
      <c r="AI215" s="1"/>
      <c r="AJ215" s="1"/>
      <c r="AK215" s="1"/>
      <c r="AL215" s="1"/>
      <c r="AM215" s="1"/>
      <c r="AN215" s="1"/>
      <c r="AO215" s="1"/>
      <c r="AP215" s="1"/>
      <c r="AQ215" s="1"/>
      <c r="AR215" s="1"/>
      <c r="AS215" s="1"/>
    </row>
    <row r="216" spans="7:45">
      <c r="AB216" s="1"/>
      <c r="AC216" s="20"/>
      <c r="AD216" s="1"/>
      <c r="AE216" s="1"/>
      <c r="AF216" s="1"/>
      <c r="AG216" s="1"/>
      <c r="AH216" s="1"/>
      <c r="AI216" s="1"/>
      <c r="AJ216" s="1"/>
      <c r="AK216" s="1"/>
      <c r="AL216" s="1"/>
      <c r="AM216" s="1"/>
      <c r="AN216" s="1"/>
      <c r="AO216" s="1"/>
      <c r="AP216" s="1"/>
      <c r="AQ216" s="1"/>
      <c r="AR216" s="1"/>
      <c r="AS216" s="1"/>
    </row>
    <row r="217" spans="7:45">
      <c r="AB217" s="1"/>
      <c r="AC217" s="20"/>
      <c r="AD217" s="1"/>
      <c r="AE217" s="1"/>
      <c r="AF217" s="1"/>
      <c r="AG217" s="1"/>
      <c r="AH217" s="1"/>
      <c r="AI217" s="1"/>
      <c r="AJ217" s="1"/>
      <c r="AK217" s="1"/>
      <c r="AL217" s="1"/>
      <c r="AM217" s="1"/>
      <c r="AN217" s="1"/>
      <c r="AO217" s="1"/>
      <c r="AP217" s="1"/>
      <c r="AQ217" s="1"/>
      <c r="AR217" s="1"/>
      <c r="AS217" s="1"/>
    </row>
    <row r="218" spans="7:45">
      <c r="AB218" s="1"/>
      <c r="AC218" s="20"/>
      <c r="AD218" s="1"/>
      <c r="AE218" s="1"/>
      <c r="AF218" s="1"/>
      <c r="AG218" s="1"/>
      <c r="AH218" s="1"/>
      <c r="AI218" s="1"/>
      <c r="AJ218" s="1"/>
      <c r="AK218" s="1"/>
      <c r="AL218" s="1"/>
      <c r="AM218" s="1"/>
      <c r="AN218" s="1"/>
      <c r="AO218" s="1"/>
      <c r="AP218" s="1"/>
      <c r="AQ218" s="1"/>
      <c r="AR218" s="1"/>
      <c r="AS218" s="1"/>
    </row>
    <row r="219" spans="7:45">
      <c r="AB219" s="1"/>
      <c r="AC219" s="20"/>
      <c r="AD219" s="1"/>
      <c r="AE219" s="1"/>
      <c r="AF219" s="1"/>
      <c r="AG219" s="1"/>
      <c r="AH219" s="1"/>
      <c r="AI219" s="1"/>
      <c r="AJ219" s="1"/>
      <c r="AK219" s="1"/>
      <c r="AL219" s="1"/>
      <c r="AM219" s="1"/>
      <c r="AN219" s="1"/>
      <c r="AO219" s="1"/>
      <c r="AP219" s="1"/>
      <c r="AQ219" s="1"/>
      <c r="AR219" s="1"/>
      <c r="AS219" s="1"/>
    </row>
    <row r="220" spans="7:45">
      <c r="AB220" s="1"/>
      <c r="AC220" s="20"/>
      <c r="AD220" s="1"/>
      <c r="AE220" s="1"/>
      <c r="AF220" s="1"/>
      <c r="AG220" s="1"/>
      <c r="AH220" s="1"/>
      <c r="AI220" s="1"/>
      <c r="AJ220" s="1"/>
      <c r="AK220" s="1"/>
      <c r="AL220" s="1"/>
      <c r="AM220" s="1"/>
      <c r="AN220" s="1"/>
      <c r="AO220" s="1"/>
      <c r="AP220" s="1"/>
      <c r="AQ220" s="1"/>
      <c r="AR220" s="1"/>
      <c r="AS220" s="1"/>
    </row>
    <row r="221" spans="7:45">
      <c r="AB221" s="1"/>
      <c r="AC221" s="20"/>
      <c r="AD221" s="1"/>
      <c r="AE221" s="1"/>
      <c r="AF221" s="1"/>
      <c r="AG221" s="1"/>
      <c r="AH221" s="1"/>
      <c r="AI221" s="1"/>
      <c r="AJ221" s="1"/>
      <c r="AK221" s="1"/>
      <c r="AL221" s="1"/>
      <c r="AM221" s="1"/>
      <c r="AN221" s="1"/>
      <c r="AO221" s="1"/>
      <c r="AP221" s="1"/>
      <c r="AQ221" s="1"/>
      <c r="AR221" s="1"/>
      <c r="AS221" s="1"/>
    </row>
    <row r="222" spans="7:45">
      <c r="AB222" s="1"/>
      <c r="AC222" s="20"/>
      <c r="AD222" s="1"/>
      <c r="AE222" s="1"/>
      <c r="AF222" s="1"/>
      <c r="AG222" s="1"/>
      <c r="AH222" s="1"/>
      <c r="AI222" s="1"/>
      <c r="AJ222" s="1"/>
      <c r="AK222" s="1"/>
      <c r="AL222" s="1"/>
      <c r="AM222" s="1"/>
      <c r="AN222" s="1"/>
      <c r="AO222" s="1"/>
      <c r="AP222" s="1"/>
      <c r="AQ222" s="1"/>
      <c r="AR222" s="1"/>
      <c r="AS222" s="1"/>
    </row>
    <row r="223" spans="7:45">
      <c r="G223" s="37" t="s">
        <v>577</v>
      </c>
      <c r="H223" s="37" t="s">
        <v>22</v>
      </c>
      <c r="I223" s="38" t="s">
        <v>21</v>
      </c>
      <c r="K223" s="39" t="s">
        <v>238</v>
      </c>
      <c r="Q223" s="38"/>
      <c r="AB223" s="1"/>
      <c r="AC223" s="20"/>
      <c r="AD223" s="1"/>
      <c r="AE223" s="1"/>
      <c r="AF223" s="1"/>
      <c r="AG223" s="1"/>
      <c r="AH223" s="1"/>
      <c r="AI223" s="1"/>
      <c r="AJ223" s="1"/>
      <c r="AK223" s="1"/>
      <c r="AL223" s="1"/>
      <c r="AM223" s="1"/>
      <c r="AN223" s="1"/>
      <c r="AO223" s="1"/>
      <c r="AP223" s="1"/>
      <c r="AQ223" s="1"/>
      <c r="AR223" s="1"/>
      <c r="AS223" s="1"/>
    </row>
    <row r="224" spans="7:45">
      <c r="G224" s="37" t="s">
        <v>578</v>
      </c>
      <c r="H224" s="37" t="s">
        <v>24</v>
      </c>
      <c r="I224" s="38" t="s">
        <v>23</v>
      </c>
      <c r="J224" s="39"/>
      <c r="K224" s="39" t="s">
        <v>238</v>
      </c>
      <c r="Q224" s="38"/>
      <c r="AB224" s="1"/>
      <c r="AC224" s="20"/>
      <c r="AD224" s="1"/>
      <c r="AE224" s="1"/>
      <c r="AF224" s="1"/>
      <c r="AG224" s="1"/>
      <c r="AH224" s="1"/>
      <c r="AI224" s="1"/>
      <c r="AJ224" s="1"/>
      <c r="AK224" s="1"/>
      <c r="AL224" s="1"/>
      <c r="AM224" s="1"/>
      <c r="AN224" s="1"/>
      <c r="AO224" s="1"/>
      <c r="AP224" s="1"/>
      <c r="AQ224" s="1"/>
      <c r="AR224" s="1"/>
      <c r="AS224" s="1"/>
    </row>
    <row r="225" spans="7:45">
      <c r="G225" s="37" t="s">
        <v>579</v>
      </c>
      <c r="H225" s="37" t="s">
        <v>93</v>
      </c>
      <c r="I225" s="38" t="s">
        <v>92</v>
      </c>
      <c r="J225" s="39"/>
      <c r="K225" s="39" t="s">
        <v>238</v>
      </c>
      <c r="Q225" s="38"/>
      <c r="AB225" s="1"/>
      <c r="AC225" s="20"/>
      <c r="AD225" s="1"/>
      <c r="AE225" s="1"/>
      <c r="AF225" s="1"/>
      <c r="AG225" s="1"/>
      <c r="AH225" s="1"/>
      <c r="AI225" s="1"/>
      <c r="AJ225" s="1"/>
      <c r="AK225" s="1"/>
      <c r="AL225" s="1"/>
      <c r="AM225" s="1"/>
      <c r="AN225" s="1"/>
      <c r="AO225" s="1"/>
      <c r="AP225" s="1"/>
      <c r="AQ225" s="1"/>
      <c r="AR225" s="1"/>
      <c r="AS225" s="1"/>
    </row>
    <row r="226" spans="7:45">
      <c r="G226" s="37" t="s">
        <v>580</v>
      </c>
      <c r="H226" s="37" t="s">
        <v>95</v>
      </c>
      <c r="I226" s="38" t="s">
        <v>94</v>
      </c>
      <c r="J226" s="39"/>
      <c r="K226" s="39" t="s">
        <v>238</v>
      </c>
      <c r="Q226" s="38"/>
      <c r="AB226" s="1"/>
      <c r="AC226" s="20"/>
      <c r="AD226" s="1"/>
      <c r="AE226" s="1"/>
      <c r="AF226" s="1"/>
      <c r="AG226" s="1"/>
      <c r="AH226" s="1"/>
      <c r="AI226" s="1"/>
      <c r="AJ226" s="1"/>
      <c r="AK226" s="1"/>
      <c r="AL226" s="1"/>
      <c r="AM226" s="1"/>
      <c r="AN226" s="1"/>
      <c r="AO226" s="1"/>
      <c r="AP226" s="1"/>
      <c r="AQ226" s="1"/>
      <c r="AR226" s="1"/>
      <c r="AS226" s="1"/>
    </row>
    <row r="227" spans="7:45">
      <c r="G227" s="37" t="s">
        <v>581</v>
      </c>
      <c r="H227" s="37" t="s">
        <v>26</v>
      </c>
      <c r="I227" s="38" t="s">
        <v>25</v>
      </c>
      <c r="J227" s="39"/>
      <c r="K227" s="39" t="s">
        <v>238</v>
      </c>
      <c r="Q227" s="38"/>
      <c r="AB227" s="1"/>
      <c r="AC227" s="20"/>
      <c r="AD227" s="1"/>
      <c r="AE227" s="1"/>
      <c r="AF227" s="1"/>
      <c r="AG227" s="1"/>
      <c r="AH227" s="1"/>
      <c r="AI227" s="1"/>
      <c r="AJ227" s="1"/>
      <c r="AK227" s="1"/>
      <c r="AL227" s="1"/>
      <c r="AM227" s="1"/>
      <c r="AN227" s="1"/>
      <c r="AO227" s="1"/>
      <c r="AP227" s="1"/>
      <c r="AQ227" s="1"/>
      <c r="AR227" s="1"/>
      <c r="AS227" s="1"/>
    </row>
    <row r="228" spans="7:45">
      <c r="G228" s="37" t="s">
        <v>582</v>
      </c>
      <c r="H228" s="37" t="s">
        <v>28</v>
      </c>
      <c r="I228" s="38" t="s">
        <v>27</v>
      </c>
      <c r="J228" s="39"/>
      <c r="K228" s="39" t="s">
        <v>238</v>
      </c>
      <c r="Q228" s="38"/>
      <c r="AB228" s="1"/>
      <c r="AC228" s="20"/>
      <c r="AD228" s="1"/>
      <c r="AE228" s="1"/>
      <c r="AF228" s="1"/>
      <c r="AG228" s="1"/>
      <c r="AH228" s="1"/>
      <c r="AI228" s="1"/>
      <c r="AJ228" s="1"/>
      <c r="AK228" s="1"/>
      <c r="AL228" s="1"/>
      <c r="AM228" s="1"/>
      <c r="AN228" s="1"/>
      <c r="AO228" s="1"/>
      <c r="AP228" s="1"/>
      <c r="AQ228" s="1"/>
      <c r="AR228" s="1"/>
      <c r="AS228" s="1"/>
    </row>
    <row r="229" spans="7:45">
      <c r="G229" s="37" t="s">
        <v>646</v>
      </c>
      <c r="H229" s="37" t="s">
        <v>30</v>
      </c>
      <c r="I229" s="38" t="s">
        <v>29</v>
      </c>
      <c r="J229" s="39"/>
      <c r="K229" s="39" t="s">
        <v>238</v>
      </c>
      <c r="Q229" s="38"/>
      <c r="AB229" s="1"/>
      <c r="AC229" s="20"/>
      <c r="AD229" s="1"/>
      <c r="AE229" s="1"/>
      <c r="AF229" s="1"/>
      <c r="AG229" s="1"/>
      <c r="AH229" s="1"/>
      <c r="AI229" s="1"/>
      <c r="AJ229" s="1"/>
      <c r="AK229" s="1"/>
      <c r="AL229" s="1"/>
      <c r="AM229" s="1"/>
      <c r="AN229" s="1"/>
      <c r="AO229" s="1"/>
      <c r="AP229" s="1"/>
      <c r="AQ229" s="1"/>
      <c r="AR229" s="1"/>
      <c r="AS229" s="1"/>
    </row>
    <row r="230" spans="7:45">
      <c r="G230" s="37" t="s">
        <v>583</v>
      </c>
      <c r="H230" s="37" t="s">
        <v>40</v>
      </c>
      <c r="I230" s="38" t="s">
        <v>224</v>
      </c>
      <c r="J230" s="39"/>
      <c r="K230" s="39" t="s">
        <v>238</v>
      </c>
      <c r="Q230" s="38"/>
      <c r="AB230" s="1"/>
      <c r="AC230" s="20"/>
      <c r="AD230" s="1"/>
      <c r="AE230" s="1"/>
      <c r="AF230" s="1"/>
      <c r="AG230" s="1"/>
      <c r="AH230" s="1"/>
      <c r="AI230" s="1"/>
      <c r="AJ230" s="1"/>
      <c r="AK230" s="1"/>
      <c r="AL230" s="1"/>
      <c r="AM230" s="1"/>
      <c r="AN230" s="1"/>
      <c r="AO230" s="1"/>
      <c r="AP230" s="1"/>
      <c r="AQ230" s="1"/>
      <c r="AR230" s="1"/>
      <c r="AS230" s="1"/>
    </row>
    <row r="231" spans="7:45">
      <c r="G231" s="37" t="s">
        <v>584</v>
      </c>
      <c r="H231" s="37" t="s">
        <v>32</v>
      </c>
      <c r="I231" s="38" t="s">
        <v>617</v>
      </c>
      <c r="J231" s="39"/>
      <c r="K231" s="39" t="s">
        <v>238</v>
      </c>
      <c r="Q231" s="38"/>
      <c r="AB231" s="1"/>
      <c r="AC231" s="20"/>
      <c r="AD231" s="1"/>
      <c r="AE231" s="1"/>
      <c r="AF231" s="1"/>
      <c r="AG231" s="1"/>
      <c r="AH231" s="1"/>
      <c r="AI231" s="1"/>
      <c r="AJ231" s="1"/>
      <c r="AK231" s="1"/>
      <c r="AL231" s="1"/>
      <c r="AM231" s="1"/>
      <c r="AN231" s="1"/>
      <c r="AO231" s="1"/>
      <c r="AP231" s="1"/>
      <c r="AQ231" s="1"/>
      <c r="AR231" s="1"/>
      <c r="AS231" s="1"/>
    </row>
    <row r="232" spans="7:45">
      <c r="G232" s="37" t="s">
        <v>585</v>
      </c>
      <c r="H232" s="37" t="s">
        <v>34</v>
      </c>
      <c r="I232" s="38" t="s">
        <v>31</v>
      </c>
      <c r="J232" s="39"/>
      <c r="K232" s="39" t="s">
        <v>238</v>
      </c>
      <c r="Q232" s="38"/>
      <c r="AB232" s="1"/>
      <c r="AC232" s="20"/>
      <c r="AD232" s="1"/>
      <c r="AE232" s="1"/>
      <c r="AF232" s="1"/>
      <c r="AG232" s="1"/>
      <c r="AH232" s="1"/>
      <c r="AI232" s="1"/>
      <c r="AJ232" s="1"/>
      <c r="AK232" s="1"/>
      <c r="AL232" s="1"/>
      <c r="AM232" s="1"/>
      <c r="AN232" s="1"/>
      <c r="AO232" s="1"/>
      <c r="AP232" s="1"/>
      <c r="AQ232" s="1"/>
      <c r="AR232" s="1"/>
      <c r="AS232" s="1"/>
    </row>
    <row r="233" spans="7:45">
      <c r="G233" s="37" t="s">
        <v>586</v>
      </c>
      <c r="H233" s="37" t="s">
        <v>36</v>
      </c>
      <c r="I233" s="38" t="s">
        <v>33</v>
      </c>
      <c r="J233" s="39"/>
      <c r="K233" s="39" t="s">
        <v>238</v>
      </c>
      <c r="Q233" s="38"/>
      <c r="AB233" s="1"/>
      <c r="AC233" s="20"/>
      <c r="AD233" s="1"/>
      <c r="AE233" s="1"/>
      <c r="AF233" s="1"/>
      <c r="AG233" s="1"/>
      <c r="AH233" s="1"/>
      <c r="AI233" s="1"/>
      <c r="AJ233" s="1"/>
      <c r="AK233" s="1"/>
      <c r="AL233" s="1"/>
      <c r="AM233" s="1"/>
      <c r="AN233" s="1"/>
      <c r="AO233" s="1"/>
      <c r="AP233" s="1"/>
      <c r="AQ233" s="1"/>
      <c r="AR233" s="1"/>
      <c r="AS233" s="1"/>
    </row>
    <row r="234" spans="7:45">
      <c r="G234" s="37" t="s">
        <v>573</v>
      </c>
      <c r="H234" s="37" t="s">
        <v>38</v>
      </c>
      <c r="I234" s="38" t="s">
        <v>35</v>
      </c>
      <c r="J234" s="39"/>
      <c r="K234" s="39" t="s">
        <v>238</v>
      </c>
      <c r="Q234" s="38"/>
      <c r="AB234" s="1"/>
      <c r="AC234" s="20"/>
      <c r="AD234" s="1"/>
      <c r="AE234" s="1"/>
      <c r="AF234" s="1"/>
      <c r="AG234" s="1"/>
      <c r="AH234" s="1"/>
      <c r="AI234" s="1"/>
      <c r="AJ234" s="1"/>
      <c r="AK234" s="1"/>
      <c r="AL234" s="1"/>
      <c r="AM234" s="1"/>
      <c r="AN234" s="1"/>
      <c r="AO234" s="1"/>
      <c r="AP234" s="1"/>
      <c r="AQ234" s="1"/>
      <c r="AR234" s="1"/>
      <c r="AS234" s="1"/>
    </row>
    <row r="235" spans="7:45">
      <c r="G235" s="37" t="s">
        <v>587</v>
      </c>
      <c r="H235" s="37" t="s">
        <v>39</v>
      </c>
      <c r="I235" s="38" t="s">
        <v>37</v>
      </c>
      <c r="J235" s="39"/>
      <c r="K235" s="39" t="s">
        <v>238</v>
      </c>
      <c r="Q235" s="38"/>
      <c r="AB235" s="1"/>
      <c r="AC235" s="20"/>
      <c r="AD235" s="1"/>
      <c r="AE235" s="1"/>
      <c r="AF235" s="1"/>
      <c r="AG235" s="1"/>
      <c r="AH235" s="1"/>
      <c r="AI235" s="1"/>
      <c r="AJ235" s="1"/>
      <c r="AK235" s="1"/>
      <c r="AL235" s="1"/>
      <c r="AM235" s="1"/>
      <c r="AN235" s="1"/>
      <c r="AO235" s="1"/>
      <c r="AP235" s="1"/>
      <c r="AQ235" s="1"/>
      <c r="AR235" s="1"/>
      <c r="AS235" s="1"/>
    </row>
    <row r="236" spans="7:45">
      <c r="G236" s="37" t="s">
        <v>588</v>
      </c>
      <c r="H236" s="37" t="s">
        <v>54</v>
      </c>
      <c r="I236" s="38" t="s">
        <v>621</v>
      </c>
      <c r="J236" s="39"/>
      <c r="K236" s="39" t="s">
        <v>238</v>
      </c>
      <c r="Q236" s="38"/>
      <c r="AB236" s="1"/>
      <c r="AC236" s="20"/>
      <c r="AD236" s="1"/>
      <c r="AE236" s="1"/>
      <c r="AF236" s="1"/>
      <c r="AG236" s="1"/>
      <c r="AH236" s="1"/>
      <c r="AI236" s="1"/>
      <c r="AJ236" s="1"/>
      <c r="AK236" s="1"/>
      <c r="AL236" s="1"/>
      <c r="AM236" s="1"/>
      <c r="AN236" s="1"/>
      <c r="AO236" s="1"/>
      <c r="AP236" s="1"/>
      <c r="AQ236" s="1"/>
      <c r="AR236" s="1"/>
      <c r="AS236" s="1"/>
    </row>
    <row r="237" spans="7:45">
      <c r="G237" s="37" t="s">
        <v>647</v>
      </c>
      <c r="H237" s="37" t="s">
        <v>225</v>
      </c>
      <c r="I237" s="38" t="s">
        <v>618</v>
      </c>
      <c r="J237" s="39"/>
      <c r="K237" s="39" t="s">
        <v>238</v>
      </c>
      <c r="Q237" s="38"/>
      <c r="AB237" s="1"/>
      <c r="AC237" s="20"/>
      <c r="AD237" s="1"/>
      <c r="AE237" s="1"/>
      <c r="AF237" s="1"/>
      <c r="AG237" s="1"/>
      <c r="AH237" s="1"/>
      <c r="AI237" s="1"/>
      <c r="AJ237" s="1"/>
      <c r="AK237" s="1"/>
      <c r="AL237" s="1"/>
      <c r="AM237" s="1"/>
      <c r="AN237" s="1"/>
      <c r="AO237" s="1"/>
      <c r="AP237" s="1"/>
      <c r="AQ237" s="1"/>
      <c r="AR237" s="1"/>
      <c r="AS237" s="1"/>
    </row>
    <row r="238" spans="7:45">
      <c r="G238" s="37" t="s">
        <v>589</v>
      </c>
      <c r="H238" s="37" t="s">
        <v>55</v>
      </c>
      <c r="I238" s="38" t="s">
        <v>56</v>
      </c>
      <c r="J238" s="39"/>
      <c r="K238" s="39" t="s">
        <v>238</v>
      </c>
      <c r="Q238" s="38"/>
      <c r="AB238" s="1"/>
      <c r="AC238" s="20"/>
      <c r="AD238" s="1"/>
      <c r="AE238" s="1"/>
      <c r="AF238" s="1"/>
      <c r="AG238" s="1"/>
      <c r="AH238" s="1"/>
      <c r="AI238" s="1"/>
      <c r="AJ238" s="1"/>
      <c r="AK238" s="1"/>
      <c r="AL238" s="1"/>
      <c r="AM238" s="1"/>
      <c r="AN238" s="1"/>
      <c r="AO238" s="1"/>
      <c r="AP238" s="1"/>
      <c r="AQ238" s="1"/>
      <c r="AR238" s="1"/>
      <c r="AS238" s="1"/>
    </row>
    <row r="239" spans="7:45">
      <c r="G239" s="37" t="s">
        <v>648</v>
      </c>
      <c r="H239" s="37" t="s">
        <v>571</v>
      </c>
      <c r="I239" s="38" t="s">
        <v>620</v>
      </c>
      <c r="J239" s="39"/>
      <c r="K239" s="39" t="s">
        <v>238</v>
      </c>
      <c r="Q239" s="38"/>
      <c r="AB239" s="1"/>
      <c r="AC239" s="20"/>
      <c r="AD239" s="1"/>
      <c r="AE239" s="1"/>
      <c r="AF239" s="1"/>
      <c r="AG239" s="1"/>
      <c r="AH239" s="1"/>
      <c r="AI239" s="1"/>
      <c r="AJ239" s="1"/>
      <c r="AK239" s="1"/>
      <c r="AL239" s="1"/>
      <c r="AM239" s="1"/>
      <c r="AN239" s="1"/>
      <c r="AO239" s="1"/>
      <c r="AP239" s="1"/>
      <c r="AQ239" s="1"/>
      <c r="AR239" s="1"/>
      <c r="AS239" s="1"/>
    </row>
    <row r="240" spans="7:45">
      <c r="G240" s="37" t="s">
        <v>649</v>
      </c>
      <c r="H240" s="37" t="s">
        <v>57</v>
      </c>
      <c r="I240" s="38" t="s">
        <v>619</v>
      </c>
      <c r="J240" s="39"/>
      <c r="K240" s="39" t="s">
        <v>238</v>
      </c>
      <c r="Q240" s="38"/>
      <c r="AB240" s="1"/>
      <c r="AC240" s="20"/>
      <c r="AD240" s="1"/>
      <c r="AE240" s="1"/>
      <c r="AF240" s="1"/>
      <c r="AG240" s="1"/>
      <c r="AH240" s="1"/>
      <c r="AI240" s="1"/>
      <c r="AJ240" s="1"/>
      <c r="AK240" s="1"/>
      <c r="AL240" s="1"/>
      <c r="AM240" s="1"/>
      <c r="AN240" s="1"/>
      <c r="AO240" s="1"/>
      <c r="AP240" s="1"/>
      <c r="AQ240" s="1"/>
      <c r="AR240" s="1"/>
      <c r="AS240" s="1"/>
    </row>
    <row r="241" spans="7:45">
      <c r="G241" s="37" t="s">
        <v>650</v>
      </c>
      <c r="H241" s="37" t="s">
        <v>616</v>
      </c>
      <c r="I241" s="38" t="s">
        <v>66</v>
      </c>
      <c r="J241" s="39"/>
      <c r="K241" s="39" t="s">
        <v>108</v>
      </c>
      <c r="Q241" s="38"/>
      <c r="AB241" s="1"/>
      <c r="AC241" s="20"/>
      <c r="AD241" s="1"/>
      <c r="AE241" s="1"/>
      <c r="AF241" s="1"/>
      <c r="AG241" s="1"/>
      <c r="AH241" s="1"/>
      <c r="AI241" s="1"/>
      <c r="AJ241" s="1"/>
      <c r="AK241" s="1"/>
      <c r="AL241" s="1"/>
      <c r="AM241" s="1"/>
      <c r="AN241" s="1"/>
      <c r="AO241" s="1"/>
      <c r="AP241" s="1"/>
      <c r="AQ241" s="1"/>
      <c r="AR241" s="1"/>
      <c r="AS241" s="1"/>
    </row>
    <row r="242" spans="7:45">
      <c r="G242" s="37" t="s">
        <v>661</v>
      </c>
      <c r="H242" s="37" t="s">
        <v>226</v>
      </c>
      <c r="I242" s="38" t="s">
        <v>227</v>
      </c>
      <c r="J242" s="39"/>
      <c r="K242" s="39" t="s">
        <v>238</v>
      </c>
      <c r="Q242" s="38"/>
      <c r="AB242" s="1"/>
      <c r="AC242" s="20"/>
      <c r="AD242" s="1"/>
      <c r="AE242" s="1"/>
      <c r="AF242" s="1"/>
      <c r="AG242" s="1"/>
      <c r="AH242" s="1"/>
      <c r="AI242" s="1"/>
      <c r="AJ242" s="1"/>
      <c r="AK242" s="1"/>
      <c r="AL242" s="1"/>
      <c r="AM242" s="1"/>
      <c r="AN242" s="1"/>
      <c r="AO242" s="1"/>
      <c r="AP242" s="1"/>
      <c r="AQ242" s="1"/>
      <c r="AR242" s="1"/>
      <c r="AS242" s="1"/>
    </row>
    <row r="243" spans="7:45">
      <c r="G243" s="37" t="s">
        <v>590</v>
      </c>
      <c r="H243" s="37" t="s">
        <v>60</v>
      </c>
      <c r="I243" s="38" t="s">
        <v>622</v>
      </c>
      <c r="J243" s="39"/>
      <c r="K243" s="39" t="s">
        <v>238</v>
      </c>
      <c r="Q243" s="38"/>
      <c r="AB243" s="1"/>
      <c r="AC243" s="20"/>
      <c r="AD243" s="1"/>
      <c r="AE243" s="1"/>
      <c r="AF243" s="1"/>
      <c r="AG243" s="1"/>
      <c r="AH243" s="1"/>
      <c r="AI243" s="1"/>
      <c r="AJ243" s="1"/>
      <c r="AK243" s="1"/>
      <c r="AL243" s="1"/>
      <c r="AM243" s="1"/>
      <c r="AN243" s="1"/>
      <c r="AO243" s="1"/>
      <c r="AP243" s="1"/>
      <c r="AQ243" s="1"/>
      <c r="AR243" s="1"/>
      <c r="AS243" s="1"/>
    </row>
    <row r="244" spans="7:45">
      <c r="G244" s="37" t="s">
        <v>591</v>
      </c>
      <c r="H244" s="37" t="s">
        <v>61</v>
      </c>
      <c r="I244" s="38" t="s">
        <v>228</v>
      </c>
      <c r="J244" s="39"/>
      <c r="K244" s="39" t="s">
        <v>238</v>
      </c>
      <c r="Q244" s="38"/>
      <c r="AB244" s="1"/>
      <c r="AC244" s="20"/>
      <c r="AD244" s="1"/>
      <c r="AE244" s="1"/>
      <c r="AF244" s="1"/>
      <c r="AG244" s="1"/>
      <c r="AH244" s="1"/>
      <c r="AI244" s="1"/>
      <c r="AJ244" s="1"/>
      <c r="AK244" s="1"/>
      <c r="AL244" s="1"/>
      <c r="AM244" s="1"/>
      <c r="AN244" s="1"/>
      <c r="AO244" s="1"/>
      <c r="AP244" s="1"/>
      <c r="AQ244" s="1"/>
      <c r="AR244" s="1"/>
      <c r="AS244" s="1"/>
    </row>
    <row r="245" spans="7:45">
      <c r="G245" s="37" t="s">
        <v>651</v>
      </c>
      <c r="H245" s="37" t="s">
        <v>550</v>
      </c>
      <c r="I245" s="38" t="s">
        <v>623</v>
      </c>
      <c r="J245" s="39"/>
      <c r="K245" s="39" t="s">
        <v>238</v>
      </c>
      <c r="Q245" s="38"/>
      <c r="AB245" s="1"/>
      <c r="AC245" s="20"/>
      <c r="AD245" s="1"/>
      <c r="AE245" s="1"/>
      <c r="AF245" s="1"/>
      <c r="AG245" s="1"/>
      <c r="AH245" s="1"/>
      <c r="AI245" s="1"/>
      <c r="AJ245" s="1"/>
      <c r="AK245" s="1"/>
      <c r="AL245" s="1"/>
      <c r="AM245" s="1"/>
      <c r="AN245" s="1"/>
      <c r="AO245" s="1"/>
      <c r="AP245" s="1"/>
      <c r="AQ245" s="1"/>
      <c r="AR245" s="1"/>
      <c r="AS245" s="1"/>
    </row>
    <row r="246" spans="7:45">
      <c r="G246" s="37" t="s">
        <v>592</v>
      </c>
      <c r="H246" s="37" t="s">
        <v>64</v>
      </c>
      <c r="I246" s="38" t="s">
        <v>78</v>
      </c>
      <c r="J246" s="39"/>
      <c r="K246" s="39" t="s">
        <v>238</v>
      </c>
      <c r="Q246" s="38"/>
      <c r="AB246" s="1"/>
      <c r="AC246" s="20"/>
      <c r="AD246" s="1"/>
      <c r="AE246" s="1"/>
      <c r="AF246" s="1"/>
      <c r="AG246" s="1"/>
      <c r="AH246" s="1"/>
      <c r="AI246" s="1"/>
      <c r="AJ246" s="1"/>
      <c r="AK246" s="1"/>
      <c r="AL246" s="1"/>
      <c r="AM246" s="1"/>
      <c r="AN246" s="1"/>
      <c r="AO246" s="1"/>
      <c r="AP246" s="1"/>
      <c r="AQ246" s="1"/>
      <c r="AR246" s="1"/>
      <c r="AS246" s="1"/>
    </row>
    <row r="247" spans="7:45">
      <c r="G247" s="37" t="s">
        <v>594</v>
      </c>
      <c r="H247" s="37" t="s">
        <v>65</v>
      </c>
      <c r="I247" s="38" t="s">
        <v>624</v>
      </c>
      <c r="J247" s="39"/>
      <c r="K247" s="39" t="s">
        <v>238</v>
      </c>
      <c r="Q247" s="38"/>
      <c r="AB247" s="1"/>
      <c r="AC247" s="20"/>
      <c r="AD247" s="1"/>
      <c r="AE247" s="1"/>
      <c r="AF247" s="1"/>
      <c r="AG247" s="1"/>
      <c r="AH247" s="1"/>
      <c r="AI247" s="1"/>
      <c r="AJ247" s="1"/>
      <c r="AK247" s="1"/>
      <c r="AL247" s="1"/>
      <c r="AM247" s="1"/>
      <c r="AN247" s="1"/>
      <c r="AO247" s="1"/>
      <c r="AP247" s="1"/>
      <c r="AQ247" s="1"/>
      <c r="AR247" s="1"/>
      <c r="AS247" s="1"/>
    </row>
    <row r="248" spans="7:45">
      <c r="G248" s="37" t="s">
        <v>593</v>
      </c>
      <c r="H248" s="37" t="s">
        <v>67</v>
      </c>
      <c r="I248" s="38" t="s">
        <v>625</v>
      </c>
      <c r="J248" s="39"/>
      <c r="K248" s="39" t="s">
        <v>238</v>
      </c>
      <c r="Q248" s="38"/>
      <c r="AB248" s="1"/>
      <c r="AC248" s="20"/>
      <c r="AD248" s="1"/>
      <c r="AE248" s="1"/>
      <c r="AF248" s="1"/>
      <c r="AG248" s="1"/>
      <c r="AH248" s="1"/>
      <c r="AI248" s="1"/>
      <c r="AJ248" s="1"/>
      <c r="AK248" s="1"/>
      <c r="AL248" s="1"/>
      <c r="AM248" s="1"/>
      <c r="AN248" s="1"/>
      <c r="AO248" s="1"/>
      <c r="AP248" s="1"/>
      <c r="AQ248" s="1"/>
      <c r="AR248" s="1"/>
      <c r="AS248" s="1"/>
    </row>
    <row r="249" spans="7:45">
      <c r="G249" s="37" t="s">
        <v>595</v>
      </c>
      <c r="H249" s="37" t="s">
        <v>68</v>
      </c>
      <c r="I249" s="38" t="s">
        <v>76</v>
      </c>
      <c r="J249" s="39"/>
      <c r="K249" s="39" t="s">
        <v>238</v>
      </c>
      <c r="Q249" s="38"/>
      <c r="AB249" s="1"/>
      <c r="AC249" s="20"/>
      <c r="AD249" s="1"/>
      <c r="AE249" s="1"/>
      <c r="AF249" s="1"/>
      <c r="AG249" s="1"/>
      <c r="AH249" s="1"/>
      <c r="AI249" s="1"/>
      <c r="AJ249" s="1"/>
      <c r="AK249" s="1"/>
      <c r="AL249" s="1"/>
      <c r="AM249" s="1"/>
      <c r="AN249" s="1"/>
      <c r="AO249" s="1"/>
      <c r="AP249" s="1"/>
      <c r="AQ249" s="1"/>
      <c r="AR249" s="1"/>
      <c r="AS249" s="1"/>
    </row>
    <row r="250" spans="7:45">
      <c r="G250" s="37" t="s">
        <v>596</v>
      </c>
      <c r="H250" s="37" t="s">
        <v>69</v>
      </c>
      <c r="I250" s="38" t="s">
        <v>626</v>
      </c>
      <c r="J250" s="39"/>
      <c r="K250" s="39" t="s">
        <v>238</v>
      </c>
      <c r="Q250" s="38"/>
      <c r="AB250" s="1"/>
      <c r="AC250" s="20"/>
      <c r="AD250" s="1"/>
      <c r="AE250" s="1"/>
      <c r="AF250" s="1"/>
      <c r="AG250" s="1"/>
      <c r="AH250" s="1"/>
      <c r="AI250" s="1"/>
      <c r="AJ250" s="1"/>
      <c r="AK250" s="1"/>
      <c r="AL250" s="1"/>
      <c r="AM250" s="1"/>
      <c r="AN250" s="1"/>
      <c r="AO250" s="1"/>
      <c r="AP250" s="1"/>
      <c r="AQ250" s="1"/>
      <c r="AR250" s="1"/>
      <c r="AS250" s="1"/>
    </row>
    <row r="251" spans="7:45">
      <c r="G251" s="37" t="s">
        <v>597</v>
      </c>
      <c r="H251" s="37" t="s">
        <v>73</v>
      </c>
      <c r="I251" s="38" t="s">
        <v>87</v>
      </c>
      <c r="J251" s="39"/>
      <c r="K251" s="39" t="s">
        <v>238</v>
      </c>
      <c r="Q251" s="38"/>
      <c r="AB251" s="1"/>
      <c r="AC251" s="20"/>
      <c r="AD251" s="1"/>
      <c r="AE251" s="1"/>
      <c r="AF251" s="1"/>
      <c r="AG251" s="1"/>
      <c r="AH251" s="1"/>
      <c r="AI251" s="1"/>
      <c r="AJ251" s="1"/>
      <c r="AK251" s="1"/>
      <c r="AL251" s="1"/>
      <c r="AM251" s="1"/>
      <c r="AN251" s="1"/>
      <c r="AO251" s="1"/>
      <c r="AP251" s="1"/>
      <c r="AQ251" s="1"/>
      <c r="AR251" s="1"/>
      <c r="AS251" s="1"/>
    </row>
    <row r="252" spans="7:45">
      <c r="G252" s="37" t="s">
        <v>662</v>
      </c>
      <c r="H252" s="37" t="s">
        <v>70</v>
      </c>
      <c r="I252" s="38" t="s">
        <v>85</v>
      </c>
      <c r="J252" s="39"/>
      <c r="K252" s="39" t="s">
        <v>238</v>
      </c>
      <c r="Q252" s="38"/>
      <c r="AB252" s="1"/>
      <c r="AC252" s="20"/>
      <c r="AD252" s="1"/>
      <c r="AE252" s="1"/>
      <c r="AF252" s="1"/>
      <c r="AG252" s="1"/>
      <c r="AH252" s="1"/>
      <c r="AI252" s="1"/>
      <c r="AJ252" s="1"/>
      <c r="AK252" s="1"/>
      <c r="AL252" s="1"/>
      <c r="AM252" s="1"/>
      <c r="AN252" s="1"/>
      <c r="AO252" s="1"/>
      <c r="AP252" s="1"/>
      <c r="AQ252" s="1"/>
      <c r="AR252" s="1"/>
      <c r="AS252" s="1"/>
    </row>
    <row r="253" spans="7:45">
      <c r="G253" s="37" t="s">
        <v>652</v>
      </c>
      <c r="H253" s="37" t="s">
        <v>535</v>
      </c>
      <c r="I253" s="38" t="s">
        <v>627</v>
      </c>
      <c r="J253" s="39"/>
      <c r="K253" s="39" t="s">
        <v>238</v>
      </c>
      <c r="Q253" s="38"/>
      <c r="AB253" s="1"/>
      <c r="AC253" s="20"/>
      <c r="AD253" s="1"/>
      <c r="AE253" s="1"/>
      <c r="AF253" s="1"/>
      <c r="AG253" s="1"/>
      <c r="AH253" s="1"/>
      <c r="AI253" s="1"/>
      <c r="AJ253" s="1"/>
      <c r="AK253" s="1"/>
      <c r="AL253" s="1"/>
      <c r="AM253" s="1"/>
      <c r="AN253" s="1"/>
      <c r="AO253" s="1"/>
      <c r="AP253" s="1"/>
      <c r="AQ253" s="1"/>
      <c r="AR253" s="1"/>
      <c r="AS253" s="1"/>
    </row>
    <row r="254" spans="7:45">
      <c r="G254" s="37" t="s">
        <v>598</v>
      </c>
      <c r="H254" s="37" t="s">
        <v>75</v>
      </c>
      <c r="I254" s="38" t="s">
        <v>628</v>
      </c>
      <c r="J254" s="39"/>
      <c r="K254" s="39" t="s">
        <v>238</v>
      </c>
      <c r="Q254" s="38"/>
      <c r="AB254" s="1"/>
      <c r="AC254" s="20"/>
      <c r="AD254" s="1"/>
      <c r="AE254" s="1"/>
      <c r="AF254" s="1"/>
      <c r="AG254" s="1"/>
      <c r="AH254" s="1"/>
      <c r="AI254" s="1"/>
      <c r="AJ254" s="1"/>
      <c r="AK254" s="1"/>
      <c r="AL254" s="1"/>
      <c r="AM254" s="1"/>
      <c r="AN254" s="1"/>
      <c r="AO254" s="1"/>
      <c r="AP254" s="1"/>
      <c r="AQ254" s="1"/>
      <c r="AR254" s="1"/>
      <c r="AS254" s="1"/>
    </row>
    <row r="255" spans="7:45">
      <c r="G255" s="37" t="s">
        <v>599</v>
      </c>
      <c r="H255" s="37" t="s">
        <v>74</v>
      </c>
      <c r="I255" s="38" t="s">
        <v>629</v>
      </c>
      <c r="J255" s="39"/>
      <c r="K255" s="39" t="s">
        <v>238</v>
      </c>
      <c r="Q255" s="38"/>
      <c r="AB255" s="1"/>
      <c r="AC255" s="20"/>
      <c r="AD255" s="1"/>
      <c r="AE255" s="1"/>
      <c r="AF255" s="1"/>
      <c r="AG255" s="1"/>
      <c r="AH255" s="1"/>
      <c r="AI255" s="1"/>
      <c r="AJ255" s="1"/>
      <c r="AK255" s="1"/>
      <c r="AL255" s="1"/>
      <c r="AM255" s="1"/>
      <c r="AN255" s="1"/>
      <c r="AO255" s="1"/>
      <c r="AP255" s="1"/>
      <c r="AQ255" s="1"/>
      <c r="AR255" s="1"/>
      <c r="AS255" s="1"/>
    </row>
    <row r="256" spans="7:45">
      <c r="G256" s="37" t="s">
        <v>601</v>
      </c>
      <c r="H256" s="37" t="s">
        <v>77</v>
      </c>
      <c r="I256" s="38" t="s">
        <v>630</v>
      </c>
      <c r="J256" s="39"/>
      <c r="K256" s="39" t="s">
        <v>238</v>
      </c>
      <c r="Q256" s="38"/>
      <c r="AB256" s="1"/>
      <c r="AC256" s="20"/>
      <c r="AD256" s="1"/>
      <c r="AE256" s="1"/>
      <c r="AF256" s="1"/>
      <c r="AG256" s="1"/>
      <c r="AH256" s="1"/>
      <c r="AI256" s="1"/>
      <c r="AJ256" s="1"/>
      <c r="AK256" s="1"/>
      <c r="AL256" s="1"/>
      <c r="AM256" s="1"/>
      <c r="AN256" s="1"/>
      <c r="AO256" s="1"/>
      <c r="AP256" s="1"/>
      <c r="AQ256" s="1"/>
      <c r="AR256" s="1"/>
      <c r="AS256" s="1"/>
    </row>
    <row r="257" spans="7:45">
      <c r="G257" s="37" t="s">
        <v>600</v>
      </c>
      <c r="H257" s="37" t="s">
        <v>79</v>
      </c>
      <c r="I257" s="38" t="s">
        <v>631</v>
      </c>
      <c r="J257" s="39"/>
      <c r="K257" s="39" t="s">
        <v>238</v>
      </c>
      <c r="Q257" s="38"/>
      <c r="AB257" s="1"/>
      <c r="AC257" s="20"/>
      <c r="AD257" s="1"/>
      <c r="AE257" s="1"/>
      <c r="AF257" s="1"/>
      <c r="AG257" s="1"/>
      <c r="AH257" s="1"/>
      <c r="AI257" s="1"/>
      <c r="AJ257" s="1"/>
      <c r="AK257" s="1"/>
      <c r="AL257" s="1"/>
      <c r="AM257" s="1"/>
      <c r="AN257" s="1"/>
      <c r="AO257" s="1"/>
      <c r="AP257" s="1"/>
      <c r="AQ257" s="1"/>
      <c r="AR257" s="1"/>
      <c r="AS257" s="1"/>
    </row>
    <row r="258" spans="7:45">
      <c r="G258" s="37" t="s">
        <v>602</v>
      </c>
      <c r="H258" s="37" t="s">
        <v>88</v>
      </c>
      <c r="I258" s="38" t="s">
        <v>632</v>
      </c>
      <c r="J258" s="39"/>
      <c r="K258" s="39" t="s">
        <v>238</v>
      </c>
      <c r="Q258" s="38"/>
      <c r="AB258" s="1"/>
      <c r="AC258" s="20"/>
      <c r="AD258" s="1"/>
      <c r="AE258" s="1"/>
      <c r="AF258" s="1"/>
      <c r="AG258" s="1"/>
      <c r="AH258" s="1"/>
      <c r="AI258" s="1"/>
      <c r="AJ258" s="1"/>
      <c r="AK258" s="1"/>
      <c r="AL258" s="1"/>
      <c r="AM258" s="1"/>
      <c r="AN258" s="1"/>
      <c r="AO258" s="1"/>
      <c r="AP258" s="1"/>
      <c r="AQ258" s="1"/>
      <c r="AR258" s="1"/>
      <c r="AS258" s="1"/>
    </row>
    <row r="259" spans="7:45">
      <c r="G259" s="37" t="s">
        <v>603</v>
      </c>
      <c r="H259" s="37" t="s">
        <v>86</v>
      </c>
      <c r="I259" s="38" t="s">
        <v>633</v>
      </c>
      <c r="J259" s="39"/>
      <c r="K259" s="39" t="s">
        <v>238</v>
      </c>
      <c r="Q259" s="38"/>
      <c r="AB259" s="1"/>
      <c r="AC259" s="20"/>
      <c r="AD259" s="1"/>
      <c r="AE259" s="1"/>
      <c r="AF259" s="1"/>
      <c r="AG259" s="1"/>
      <c r="AH259" s="1"/>
      <c r="AI259" s="1"/>
      <c r="AJ259" s="1"/>
      <c r="AK259" s="1"/>
      <c r="AL259" s="1"/>
      <c r="AM259" s="1"/>
      <c r="AN259" s="1"/>
      <c r="AO259" s="1"/>
      <c r="AP259" s="1"/>
      <c r="AQ259" s="1"/>
      <c r="AR259" s="1"/>
      <c r="AS259" s="1"/>
    </row>
    <row r="260" spans="7:45">
      <c r="G260" s="37" t="s">
        <v>604</v>
      </c>
      <c r="H260" s="37" t="s">
        <v>84</v>
      </c>
      <c r="I260" s="38" t="s">
        <v>634</v>
      </c>
      <c r="J260" s="39"/>
      <c r="K260" s="39" t="s">
        <v>238</v>
      </c>
      <c r="Q260" s="38"/>
      <c r="AB260" s="1"/>
      <c r="AC260" s="20"/>
      <c r="AD260" s="1"/>
      <c r="AE260" s="1"/>
      <c r="AF260" s="1"/>
      <c r="AG260" s="1"/>
      <c r="AH260" s="1"/>
      <c r="AI260" s="1"/>
      <c r="AJ260" s="1"/>
      <c r="AK260" s="1"/>
      <c r="AL260" s="1"/>
      <c r="AM260" s="1"/>
      <c r="AN260" s="1"/>
      <c r="AO260" s="1"/>
      <c r="AP260" s="1"/>
      <c r="AQ260" s="1"/>
      <c r="AR260" s="1"/>
      <c r="AS260" s="1"/>
    </row>
    <row r="261" spans="7:45">
      <c r="G261" s="37" t="s">
        <v>605</v>
      </c>
      <c r="H261" s="37" t="s">
        <v>83</v>
      </c>
      <c r="I261" s="38" t="s">
        <v>635</v>
      </c>
      <c r="J261" s="39"/>
      <c r="K261" s="39" t="s">
        <v>238</v>
      </c>
      <c r="Q261" s="38"/>
      <c r="AB261" s="1"/>
      <c r="AC261" s="20"/>
      <c r="AD261" s="1"/>
      <c r="AE261" s="1"/>
      <c r="AF261" s="1"/>
      <c r="AG261" s="1"/>
      <c r="AH261" s="1"/>
      <c r="AI261" s="1"/>
      <c r="AJ261" s="1"/>
      <c r="AK261" s="1"/>
      <c r="AL261" s="1"/>
      <c r="AM261" s="1"/>
      <c r="AN261" s="1"/>
      <c r="AO261" s="1"/>
      <c r="AP261" s="1"/>
      <c r="AQ261" s="1"/>
      <c r="AR261" s="1"/>
      <c r="AS261" s="1"/>
    </row>
    <row r="262" spans="7:45">
      <c r="G262" s="37" t="s">
        <v>606</v>
      </c>
      <c r="H262" s="37" t="s">
        <v>229</v>
      </c>
      <c r="I262" s="38" t="s">
        <v>41</v>
      </c>
      <c r="J262" s="39"/>
      <c r="K262" s="39" t="s">
        <v>238</v>
      </c>
      <c r="Q262" s="38"/>
      <c r="AB262" s="1"/>
      <c r="AC262" s="20"/>
      <c r="AD262" s="1"/>
      <c r="AE262" s="1"/>
      <c r="AF262" s="1"/>
      <c r="AG262" s="1"/>
      <c r="AH262" s="1"/>
      <c r="AI262" s="1"/>
      <c r="AJ262" s="1"/>
      <c r="AK262" s="1"/>
      <c r="AL262" s="1"/>
      <c r="AM262" s="1"/>
      <c r="AN262" s="1"/>
      <c r="AO262" s="1"/>
      <c r="AP262" s="1"/>
      <c r="AQ262" s="1"/>
      <c r="AR262" s="1"/>
      <c r="AS262" s="1"/>
    </row>
    <row r="263" spans="7:45">
      <c r="G263" s="37" t="s">
        <v>607</v>
      </c>
      <c r="H263" s="37" t="s">
        <v>43</v>
      </c>
      <c r="I263" s="38" t="s">
        <v>42</v>
      </c>
      <c r="J263" s="39"/>
      <c r="K263" s="39" t="s">
        <v>238</v>
      </c>
      <c r="Q263" s="38"/>
      <c r="AB263" s="1"/>
      <c r="AC263" s="20"/>
      <c r="AD263" s="1"/>
      <c r="AE263" s="1"/>
      <c r="AF263" s="1"/>
      <c r="AG263" s="1"/>
      <c r="AH263" s="1"/>
      <c r="AI263" s="1"/>
      <c r="AJ263" s="1"/>
      <c r="AK263" s="1"/>
      <c r="AL263" s="1"/>
      <c r="AM263" s="1"/>
      <c r="AN263" s="1"/>
      <c r="AO263" s="1"/>
      <c r="AP263" s="1"/>
      <c r="AQ263" s="1"/>
      <c r="AR263" s="1"/>
      <c r="AS263" s="1"/>
    </row>
    <row r="264" spans="7:45">
      <c r="G264" s="37" t="s">
        <v>608</v>
      </c>
      <c r="H264" s="37" t="s">
        <v>45</v>
      </c>
      <c r="I264" s="38" t="s">
        <v>44</v>
      </c>
      <c r="J264" s="39"/>
      <c r="K264" s="39" t="s">
        <v>238</v>
      </c>
      <c r="Q264" s="38"/>
      <c r="AB264" s="1"/>
      <c r="AC264" s="20"/>
      <c r="AD264" s="1"/>
      <c r="AE264" s="1"/>
      <c r="AF264" s="1"/>
      <c r="AG264" s="1"/>
      <c r="AH264" s="1"/>
      <c r="AI264" s="1"/>
      <c r="AJ264" s="1"/>
      <c r="AK264" s="1"/>
      <c r="AL264" s="1"/>
      <c r="AM264" s="1"/>
      <c r="AN264" s="1"/>
      <c r="AO264" s="1"/>
      <c r="AP264" s="1"/>
      <c r="AQ264" s="1"/>
      <c r="AR264" s="1"/>
      <c r="AS264" s="1"/>
    </row>
    <row r="265" spans="7:45">
      <c r="G265" s="37" t="s">
        <v>609</v>
      </c>
      <c r="H265" s="37" t="s">
        <v>47</v>
      </c>
      <c r="I265" s="38" t="s">
        <v>46</v>
      </c>
      <c r="J265" s="39"/>
      <c r="K265" s="39" t="s">
        <v>238</v>
      </c>
      <c r="Q265" s="38"/>
      <c r="AB265" s="1"/>
      <c r="AC265" s="20"/>
      <c r="AD265" s="1"/>
      <c r="AE265" s="1"/>
      <c r="AF265" s="1"/>
      <c r="AG265" s="1"/>
      <c r="AH265" s="1"/>
      <c r="AI265" s="1"/>
      <c r="AJ265" s="1"/>
      <c r="AK265" s="1"/>
      <c r="AL265" s="1"/>
      <c r="AM265" s="1"/>
      <c r="AN265" s="1"/>
      <c r="AO265" s="1"/>
      <c r="AP265" s="1"/>
      <c r="AQ265" s="1"/>
      <c r="AR265" s="1"/>
      <c r="AS265" s="1"/>
    </row>
    <row r="266" spans="7:45">
      <c r="G266" s="37" t="s">
        <v>610</v>
      </c>
      <c r="H266" s="37" t="s">
        <v>49</v>
      </c>
      <c r="I266" s="38" t="s">
        <v>48</v>
      </c>
      <c r="J266" s="39"/>
      <c r="K266" s="39" t="s">
        <v>238</v>
      </c>
      <c r="Q266" s="38"/>
      <c r="AB266" s="1"/>
      <c r="AC266" s="20"/>
      <c r="AD266" s="1"/>
      <c r="AE266" s="1"/>
      <c r="AF266" s="1"/>
      <c r="AG266" s="1"/>
      <c r="AH266" s="1"/>
      <c r="AI266" s="1"/>
      <c r="AJ266" s="1"/>
      <c r="AK266" s="1"/>
      <c r="AL266" s="1"/>
      <c r="AM266" s="1"/>
      <c r="AN266" s="1"/>
      <c r="AO266" s="1"/>
      <c r="AP266" s="1"/>
      <c r="AQ266" s="1"/>
      <c r="AR266" s="1"/>
      <c r="AS266" s="1"/>
    </row>
    <row r="267" spans="7:45">
      <c r="G267" s="37" t="s">
        <v>653</v>
      </c>
      <c r="H267" s="37" t="s">
        <v>533</v>
      </c>
      <c r="I267" s="38" t="s">
        <v>50</v>
      </c>
      <c r="J267" s="39"/>
      <c r="K267" s="39" t="s">
        <v>238</v>
      </c>
      <c r="Q267" s="38"/>
      <c r="AB267" s="1"/>
      <c r="AC267" s="20"/>
      <c r="AD267" s="1"/>
      <c r="AE267" s="1"/>
      <c r="AF267" s="1"/>
      <c r="AG267" s="1"/>
      <c r="AH267" s="1"/>
      <c r="AI267" s="1"/>
      <c r="AJ267" s="1"/>
      <c r="AK267" s="1"/>
      <c r="AL267" s="1"/>
      <c r="AM267" s="1"/>
      <c r="AN267" s="1"/>
      <c r="AO267" s="1"/>
      <c r="AP267" s="1"/>
      <c r="AQ267" s="1"/>
      <c r="AR267" s="1"/>
      <c r="AS267" s="1"/>
    </row>
    <row r="268" spans="7:45">
      <c r="G268" s="37" t="s">
        <v>654</v>
      </c>
      <c r="H268" s="37" t="s">
        <v>534</v>
      </c>
      <c r="I268" s="38" t="s">
        <v>51</v>
      </c>
      <c r="J268" s="39"/>
      <c r="K268" s="39" t="s">
        <v>238</v>
      </c>
      <c r="Q268" s="38"/>
      <c r="AB268" s="1"/>
      <c r="AC268" s="20"/>
      <c r="AD268" s="1"/>
      <c r="AE268" s="1"/>
      <c r="AF268" s="1"/>
      <c r="AG268" s="1"/>
      <c r="AH268" s="1"/>
      <c r="AI268" s="1"/>
      <c r="AJ268" s="1"/>
      <c r="AK268" s="1"/>
      <c r="AL268" s="1"/>
      <c r="AM268" s="1"/>
      <c r="AN268" s="1"/>
      <c r="AO268" s="1"/>
      <c r="AP268" s="1"/>
      <c r="AQ268" s="1"/>
      <c r="AR268" s="1"/>
      <c r="AS268" s="1"/>
    </row>
    <row r="269" spans="7:45">
      <c r="G269" s="37" t="s">
        <v>611</v>
      </c>
      <c r="H269" s="37" t="s">
        <v>53</v>
      </c>
      <c r="I269" s="38" t="s">
        <v>52</v>
      </c>
      <c r="J269" s="39"/>
      <c r="K269" s="39" t="s">
        <v>238</v>
      </c>
      <c r="Q269" s="38"/>
      <c r="AB269" s="1"/>
      <c r="AC269" s="20"/>
      <c r="AD269" s="1"/>
      <c r="AE269" s="1"/>
      <c r="AF269" s="1"/>
      <c r="AG269" s="1"/>
      <c r="AH269" s="1"/>
      <c r="AI269" s="1"/>
      <c r="AJ269" s="1"/>
      <c r="AK269" s="1"/>
      <c r="AL269" s="1"/>
      <c r="AM269" s="1"/>
      <c r="AN269" s="1"/>
      <c r="AO269" s="1"/>
      <c r="AP269" s="1"/>
      <c r="AQ269" s="1"/>
      <c r="AR269" s="1"/>
      <c r="AS269" s="1"/>
    </row>
    <row r="270" spans="7:45">
      <c r="G270" s="37" t="s">
        <v>612</v>
      </c>
      <c r="H270" s="37" t="s">
        <v>59</v>
      </c>
      <c r="I270" s="38" t="s">
        <v>58</v>
      </c>
      <c r="J270" s="39"/>
      <c r="K270" s="39" t="s">
        <v>238</v>
      </c>
      <c r="Q270" s="38"/>
      <c r="AB270" s="1"/>
      <c r="AC270" s="20"/>
      <c r="AD270" s="1"/>
      <c r="AE270" s="1"/>
      <c r="AF270" s="1"/>
      <c r="AG270" s="1"/>
      <c r="AH270" s="1"/>
      <c r="AI270" s="1"/>
      <c r="AJ270" s="1"/>
      <c r="AK270" s="1"/>
      <c r="AL270" s="1"/>
      <c r="AM270" s="1"/>
      <c r="AN270" s="1"/>
      <c r="AO270" s="1"/>
      <c r="AP270" s="1"/>
      <c r="AQ270" s="1"/>
      <c r="AR270" s="1"/>
      <c r="AS270" s="1"/>
    </row>
    <row r="271" spans="7:45">
      <c r="G271" s="37" t="s">
        <v>613</v>
      </c>
      <c r="H271" s="37" t="s">
        <v>63</v>
      </c>
      <c r="I271" s="38" t="s">
        <v>62</v>
      </c>
      <c r="J271" s="39"/>
      <c r="K271" s="39" t="s">
        <v>238</v>
      </c>
      <c r="Q271" s="38"/>
      <c r="AB271" s="1"/>
      <c r="AC271" s="20"/>
      <c r="AD271" s="1"/>
      <c r="AE271" s="1"/>
      <c r="AF271" s="1"/>
      <c r="AG271" s="1"/>
      <c r="AH271" s="1"/>
      <c r="AI271" s="1"/>
      <c r="AJ271" s="1"/>
      <c r="AK271" s="1"/>
      <c r="AL271" s="1"/>
      <c r="AM271" s="1"/>
      <c r="AN271" s="1"/>
      <c r="AO271" s="1"/>
      <c r="AP271" s="1"/>
      <c r="AQ271" s="1"/>
      <c r="AR271" s="1"/>
      <c r="AS271" s="1"/>
    </row>
    <row r="272" spans="7:45">
      <c r="G272" s="37" t="s">
        <v>574</v>
      </c>
      <c r="H272" s="37" t="s">
        <v>72</v>
      </c>
      <c r="I272" s="38" t="s">
        <v>71</v>
      </c>
      <c r="J272" s="39"/>
      <c r="K272" s="39" t="s">
        <v>238</v>
      </c>
      <c r="Q272" s="38"/>
      <c r="AB272" s="1"/>
      <c r="AC272" s="20"/>
      <c r="AD272" s="1"/>
      <c r="AE272" s="1"/>
      <c r="AF272" s="1"/>
      <c r="AG272" s="1"/>
      <c r="AH272" s="1"/>
      <c r="AI272" s="1"/>
      <c r="AJ272" s="1"/>
      <c r="AK272" s="1"/>
      <c r="AL272" s="1"/>
      <c r="AM272" s="1"/>
      <c r="AN272" s="1"/>
      <c r="AO272" s="1"/>
      <c r="AP272" s="1"/>
      <c r="AQ272" s="1"/>
      <c r="AR272" s="1"/>
      <c r="AS272" s="1"/>
    </row>
    <row r="273" spans="7:45">
      <c r="G273" s="37" t="s">
        <v>614</v>
      </c>
      <c r="H273" s="37" t="s">
        <v>80</v>
      </c>
      <c r="I273" s="38" t="s">
        <v>636</v>
      </c>
      <c r="J273" s="39"/>
      <c r="K273" s="39" t="s">
        <v>238</v>
      </c>
      <c r="Q273" s="38"/>
      <c r="AB273" s="1"/>
      <c r="AC273" s="20"/>
      <c r="AD273" s="1"/>
      <c r="AE273" s="1"/>
      <c r="AF273" s="1"/>
      <c r="AG273" s="1"/>
      <c r="AH273" s="1"/>
      <c r="AI273" s="1"/>
      <c r="AJ273" s="1"/>
      <c r="AK273" s="1"/>
      <c r="AL273" s="1"/>
      <c r="AM273" s="1"/>
      <c r="AN273" s="1"/>
      <c r="AO273" s="1"/>
      <c r="AP273" s="1"/>
      <c r="AQ273" s="1"/>
      <c r="AR273" s="1"/>
      <c r="AS273" s="1"/>
    </row>
    <row r="274" spans="7:45">
      <c r="G274" s="37" t="s">
        <v>615</v>
      </c>
      <c r="H274" s="37" t="s">
        <v>89</v>
      </c>
      <c r="I274" s="38" t="s">
        <v>637</v>
      </c>
      <c r="J274" s="39"/>
      <c r="K274" s="39" t="s">
        <v>238</v>
      </c>
      <c r="Q274" s="38"/>
      <c r="AB274" s="1"/>
      <c r="AC274" s="20"/>
      <c r="AD274" s="1"/>
      <c r="AE274" s="1"/>
      <c r="AF274" s="1"/>
      <c r="AG274" s="1"/>
      <c r="AH274" s="1"/>
      <c r="AI274" s="1"/>
      <c r="AJ274" s="1"/>
      <c r="AK274" s="1"/>
      <c r="AL274" s="1"/>
      <c r="AM274" s="1"/>
      <c r="AN274" s="1"/>
      <c r="AO274" s="1"/>
      <c r="AP274" s="1"/>
      <c r="AQ274" s="1"/>
      <c r="AR274" s="1"/>
      <c r="AS274" s="1"/>
    </row>
    <row r="275" spans="7:45">
      <c r="G275" s="37" t="s">
        <v>81</v>
      </c>
      <c r="H275" s="37" t="s">
        <v>82</v>
      </c>
      <c r="I275" s="38" t="s">
        <v>638</v>
      </c>
      <c r="K275" s="39" t="s">
        <v>108</v>
      </c>
      <c r="Q275" s="38"/>
      <c r="AB275" s="1"/>
      <c r="AC275" s="20"/>
      <c r="AD275" s="1"/>
      <c r="AE275" s="1"/>
      <c r="AF275" s="1"/>
      <c r="AG275" s="1"/>
      <c r="AH275" s="1"/>
      <c r="AI275" s="1"/>
      <c r="AJ275" s="1"/>
      <c r="AK275" s="1"/>
      <c r="AL275" s="1"/>
      <c r="AM275" s="1"/>
      <c r="AN275" s="1"/>
      <c r="AO275" s="1"/>
      <c r="AP275" s="1"/>
      <c r="AQ275" s="1"/>
      <c r="AR275" s="1"/>
      <c r="AS275" s="1"/>
    </row>
    <row r="276" spans="7:45">
      <c r="G276" s="37" t="s">
        <v>655</v>
      </c>
      <c r="H276" s="37" t="s">
        <v>90</v>
      </c>
      <c r="I276" s="38" t="s">
        <v>639</v>
      </c>
      <c r="J276" s="39"/>
      <c r="K276" s="39" t="s">
        <v>238</v>
      </c>
      <c r="Q276" s="38"/>
      <c r="AB276" s="1"/>
      <c r="AC276" s="20"/>
      <c r="AD276" s="1"/>
      <c r="AE276" s="1"/>
      <c r="AF276" s="1"/>
      <c r="AG276" s="1"/>
      <c r="AH276" s="1"/>
      <c r="AI276" s="1"/>
      <c r="AJ276" s="1"/>
      <c r="AK276" s="1"/>
      <c r="AL276" s="1"/>
      <c r="AM276" s="1"/>
      <c r="AN276" s="1"/>
      <c r="AO276" s="1"/>
      <c r="AP276" s="1"/>
      <c r="AQ276" s="1"/>
      <c r="AR276" s="1"/>
      <c r="AS276" s="1"/>
    </row>
    <row r="277" spans="7:45">
      <c r="G277" s="37" t="s">
        <v>656</v>
      </c>
      <c r="H277" s="37" t="s">
        <v>91</v>
      </c>
      <c r="I277" s="38" t="s">
        <v>640</v>
      </c>
      <c r="J277" s="39"/>
      <c r="K277" s="39" t="s">
        <v>238</v>
      </c>
      <c r="Q277" s="38"/>
      <c r="AB277" s="1"/>
      <c r="AC277" s="20"/>
      <c r="AD277" s="1"/>
      <c r="AE277" s="1"/>
      <c r="AF277" s="1"/>
      <c r="AG277" s="1"/>
      <c r="AH277" s="1"/>
      <c r="AI277" s="1"/>
      <c r="AJ277" s="1"/>
      <c r="AK277" s="1"/>
      <c r="AL277" s="1"/>
      <c r="AM277" s="1"/>
      <c r="AN277" s="1"/>
      <c r="AO277" s="1"/>
      <c r="AP277" s="1"/>
      <c r="AQ277" s="1"/>
      <c r="AR277" s="1"/>
      <c r="AS277" s="1"/>
    </row>
    <row r="278" spans="7:45">
      <c r="G278" s="37" t="s">
        <v>657</v>
      </c>
      <c r="H278" s="37" t="s">
        <v>572</v>
      </c>
      <c r="I278" s="38" t="s">
        <v>641</v>
      </c>
      <c r="J278" s="39"/>
      <c r="K278" s="39" t="s">
        <v>238</v>
      </c>
      <c r="Q278" s="38"/>
      <c r="AB278" s="1"/>
      <c r="AC278" s="20"/>
      <c r="AD278" s="1"/>
      <c r="AE278" s="1"/>
      <c r="AF278" s="1"/>
      <c r="AG278" s="1"/>
      <c r="AH278" s="1"/>
      <c r="AI278" s="1"/>
      <c r="AJ278" s="1"/>
      <c r="AK278" s="1"/>
      <c r="AL278" s="1"/>
      <c r="AM278" s="1"/>
      <c r="AN278" s="1"/>
      <c r="AO278" s="1"/>
      <c r="AP278" s="1"/>
      <c r="AQ278" s="1"/>
      <c r="AR278" s="1"/>
      <c r="AS278" s="1"/>
    </row>
    <row r="279" spans="7:45">
      <c r="G279" s="37" t="s">
        <v>658</v>
      </c>
      <c r="H279" s="37" t="s">
        <v>558</v>
      </c>
      <c r="I279" s="38" t="s">
        <v>642</v>
      </c>
      <c r="J279" s="39"/>
      <c r="K279" s="39" t="s">
        <v>238</v>
      </c>
      <c r="Q279" s="38"/>
      <c r="AB279" s="1"/>
      <c r="AC279" s="20"/>
      <c r="AD279" s="1"/>
      <c r="AE279" s="1"/>
      <c r="AF279" s="1"/>
      <c r="AG279" s="1"/>
      <c r="AH279" s="1"/>
      <c r="AI279" s="1"/>
      <c r="AJ279" s="1"/>
      <c r="AK279" s="1"/>
      <c r="AL279" s="1"/>
      <c r="AM279" s="1"/>
      <c r="AN279" s="1"/>
      <c r="AO279" s="1"/>
      <c r="AP279" s="1"/>
      <c r="AQ279" s="1"/>
      <c r="AR279" s="1"/>
      <c r="AS279" s="1"/>
    </row>
    <row r="280" spans="7:45">
      <c r="G280" s="37" t="s">
        <v>659</v>
      </c>
      <c r="H280" s="37" t="s">
        <v>536</v>
      </c>
      <c r="I280" s="38" t="s">
        <v>643</v>
      </c>
      <c r="J280" s="39"/>
      <c r="K280" s="39" t="s">
        <v>108</v>
      </c>
      <c r="Q280" s="38"/>
      <c r="AB280" s="1"/>
      <c r="AC280" s="20"/>
      <c r="AD280" s="1"/>
      <c r="AE280" s="1"/>
      <c r="AF280" s="1"/>
      <c r="AG280" s="1"/>
      <c r="AH280" s="1"/>
      <c r="AI280" s="1"/>
      <c r="AJ280" s="1"/>
      <c r="AK280" s="1"/>
      <c r="AL280" s="1"/>
      <c r="AM280" s="1"/>
      <c r="AN280" s="1"/>
      <c r="AO280" s="1"/>
      <c r="AP280" s="1"/>
      <c r="AQ280" s="1"/>
      <c r="AR280" s="1"/>
      <c r="AS280" s="1"/>
    </row>
    <row r="281" spans="7:45">
      <c r="G281" s="37" t="s">
        <v>660</v>
      </c>
      <c r="H281" s="37" t="s">
        <v>536</v>
      </c>
      <c r="I281" s="38" t="s">
        <v>644</v>
      </c>
      <c r="J281" s="39"/>
      <c r="K281" s="39" t="s">
        <v>238</v>
      </c>
      <c r="Q281" s="38"/>
      <c r="AB281" s="1"/>
      <c r="AC281" s="20"/>
      <c r="AD281" s="1"/>
      <c r="AE281" s="1"/>
      <c r="AF281" s="1"/>
      <c r="AG281" s="1"/>
      <c r="AH281" s="1"/>
      <c r="AI281" s="1"/>
      <c r="AJ281" s="1"/>
      <c r="AK281" s="1"/>
      <c r="AL281" s="1"/>
      <c r="AM281" s="1"/>
      <c r="AN281" s="1"/>
      <c r="AO281" s="1"/>
      <c r="AP281" s="1"/>
      <c r="AQ281" s="1"/>
      <c r="AR281" s="1"/>
      <c r="AS281" s="1"/>
    </row>
    <row r="282" spans="7:45">
      <c r="G282" s="37" t="s">
        <v>303</v>
      </c>
      <c r="H282" s="37" t="s">
        <v>230</v>
      </c>
      <c r="I282" s="38" t="s">
        <v>645</v>
      </c>
      <c r="J282" s="39"/>
      <c r="K282" s="39" t="s">
        <v>238</v>
      </c>
      <c r="Q282" s="38"/>
      <c r="AB282" s="1"/>
      <c r="AC282" s="20"/>
      <c r="AD282" s="1"/>
      <c r="AE282" s="1"/>
      <c r="AF282" s="1"/>
      <c r="AG282" s="1"/>
      <c r="AH282" s="1"/>
      <c r="AI282" s="1"/>
      <c r="AJ282" s="1"/>
      <c r="AK282" s="1"/>
      <c r="AL282" s="1"/>
      <c r="AM282" s="1"/>
      <c r="AN282" s="1"/>
      <c r="AO282" s="1"/>
      <c r="AP282" s="1"/>
      <c r="AQ282" s="1"/>
      <c r="AR282" s="1"/>
      <c r="AS282" s="1"/>
    </row>
    <row r="283" spans="7:45">
      <c r="I283" s="39"/>
      <c r="AB283" s="1"/>
      <c r="AC283" s="20"/>
      <c r="AD283" s="1"/>
      <c r="AE283" s="1"/>
      <c r="AF283" s="1"/>
      <c r="AG283" s="1"/>
      <c r="AH283" s="1"/>
      <c r="AI283" s="1"/>
      <c r="AJ283" s="1"/>
      <c r="AK283" s="1"/>
      <c r="AL283" s="1"/>
      <c r="AM283" s="1"/>
      <c r="AN283" s="1"/>
      <c r="AO283" s="1"/>
      <c r="AP283" s="1"/>
      <c r="AQ283" s="1"/>
      <c r="AR283" s="1"/>
      <c r="AS283" s="1"/>
    </row>
    <row r="284" spans="7:45">
      <c r="I284" s="39"/>
    </row>
  </sheetData>
  <sheetProtection algorithmName="SHA-512" hashValue="KbkuFC3MIQX+dMW/7NMTzJ1Sa4SKzDSQHmY6qdKHgO7ptCICzfZSwJA3Q5yQeeIxah2yjUaqvx1+z0RV/acOZQ==" saltValue="yZ7poPseLmzJj5pPROX6kA==" spinCount="100000" sheet="1" objects="1" scenarios="1"/>
  <mergeCells count="22">
    <mergeCell ref="A1:X1"/>
    <mergeCell ref="G5:G6"/>
    <mergeCell ref="AI3:AJ3"/>
    <mergeCell ref="AI4:AJ4"/>
    <mergeCell ref="X5:X6"/>
    <mergeCell ref="A3:B3"/>
    <mergeCell ref="A4:B4"/>
    <mergeCell ref="C3:G3"/>
    <mergeCell ref="C4:G4"/>
    <mergeCell ref="B5:B6"/>
    <mergeCell ref="C5:D5"/>
    <mergeCell ref="A5:A6"/>
    <mergeCell ref="F5:F6"/>
    <mergeCell ref="H5:W5"/>
    <mergeCell ref="E5:E6"/>
    <mergeCell ref="H3:L3"/>
    <mergeCell ref="H4:L4"/>
    <mergeCell ref="M3:X3"/>
    <mergeCell ref="M4:X4"/>
    <mergeCell ref="H6:L6"/>
    <mergeCell ref="M6:P6"/>
    <mergeCell ref="Q6:V6"/>
  </mergeCells>
  <phoneticPr fontId="1"/>
  <conditionalFormatting sqref="M7:N131">
    <cfRule type="expression" dxfId="3" priority="2">
      <formula>IF(ISBLANK(M7),$O7=".")</formula>
    </cfRule>
  </conditionalFormatting>
  <conditionalFormatting sqref="P7:P131">
    <cfRule type="expression" dxfId="2" priority="1">
      <formula>IF(ISBLANK(P7),$O7=".")</formula>
    </cfRule>
  </conditionalFormatting>
  <dataValidations xWindow="577" yWindow="324" count="17">
    <dataValidation imeMode="off" allowBlank="1" showInputMessage="1" showErrorMessage="1" sqref="B7:B131"/>
    <dataValidation imeMode="disabled" allowBlank="1" showInputMessage="1" showErrorMessage="1" sqref="M3:M4 C4 H7:H131"/>
    <dataValidation type="textLength" imeMode="disabled" operator="equal" allowBlank="1" showInputMessage="1" showErrorMessage="1" error="半角で２桁の数字を入力してください" prompt="半角で２桁の数字を入力してください" sqref="J7:J131">
      <formula1>2</formula1>
    </dataValidation>
    <dataValidation type="list" allowBlank="1" showInputMessage="1" showErrorMessage="1" prompt="「分」または「ｍ」を選択してください" sqref="I7:I131">
      <formula1>"分,m"</formula1>
    </dataValidation>
    <dataValidation type="list" allowBlank="1" showInputMessage="1" showErrorMessage="1" prompt="「秒」を選択してください" sqref="K7:K131">
      <formula1>"秒"</formula1>
    </dataValidation>
    <dataValidation imeMode="halfKatakana" allowBlank="1" showInputMessage="1" showErrorMessage="1" prompt="氏名のﾌﾘｶﾞﾅ(半角ｶﾀｶﾅ)を入力してください。_x000a_姓と名の間に半角スペースを入れてください｡" sqref="D7:D131"/>
    <dataValidation imeMode="hiragana" allowBlank="1" showInputMessage="1" showErrorMessage="1" prompt="姓と名の間に全角スペースを入れてください" sqref="C7:C131"/>
    <dataValidation imeMode="on" allowBlank="1" showInputMessage="1" showErrorMessage="1" sqref="C3"/>
    <dataValidation type="textLength" imeMode="disabled" operator="lessThanOrEqual" allowBlank="1" showInputMessage="1" showErrorMessage="1" error="半角で２桁の数字を入力してください" prompt="半角で２桁の数字を入力してください。手動計時の場合は１桁の数字を入力してください。" sqref="L7:L131">
      <formula1>2</formula1>
    </dataValidation>
    <dataValidation type="list" allowBlank="1" showInputMessage="1" showErrorMessage="1" sqref="AQ7:AQ131">
      <formula1>prefec1</formula1>
    </dataValidation>
    <dataValidation type="list" imeMode="disabled" allowBlank="1" showInputMessage="1" showErrorMessage="1" prompt="学年を選択してください" sqref="E7:E131">
      <formula1>gakunen1</formula1>
    </dataValidation>
    <dataValidation type="list" allowBlank="1" showInputMessage="1" showErrorMessage="1" prompt="性別を選択してください" sqref="F7:F131">
      <formula1>gender1</formula1>
    </dataValidation>
    <dataValidation type="list" allowBlank="1" showInputMessage="1" showErrorMessage="1" prompt="リストから種目を選んでください。リストは左の「性別」欄に「男」か「女」を入力すると表示されます。" sqref="G7:G131">
      <formula1>INDIRECT(F7)</formula1>
    </dataValidation>
    <dataValidation type="textLength" imeMode="disabled" operator="lessThanOrEqual" allowBlank="1" showErrorMessage="1" error="半角で２桁の数字を入力してください" sqref="N7:N131 U7:U131 R8:R131 S7:S131 P7:P131">
      <formula1>2</formula1>
    </dataValidation>
    <dataValidation type="list" imeMode="disabled" operator="lessThanOrEqual" allowBlank="1" showInputMessage="1" showErrorMessage="1" error="&quot; + &quot;か&quot; - &quot;を選択してください" prompt="&quot; + &quot;(追風)，&quot; - &quot;(向風)を選択してください" sqref="M7:M131">
      <formula1>"+,-"</formula1>
    </dataValidation>
    <dataValidation imeMode="on" operator="lessThanOrEqual" allowBlank="1" showInputMessage="1" showErrorMessage="1" prompt="競技会場を入力してください" sqref="W7:W131"/>
    <dataValidation type="list" allowBlank="1" showInputMessage="1" showErrorMessage="1" sqref="Q7:Q131">
      <formula1>"2026,2025"</formula1>
    </dataValidation>
  </dataValidations>
  <pageMargins left="0.47244094488188981" right="0.47244094488188981" top="0.59055118110236227" bottom="0.39370078740157483" header="0.31496062992125984" footer="0.31496062992125984"/>
  <pageSetup paperSize="9" scale="68" fitToHeight="0" orientation="portrait" r:id="rId1"/>
  <colBreaks count="1" manualBreakCount="1">
    <brk id="24" max="160" man="1"/>
  </colBreaks>
  <ignoredErrors>
    <ignoredError sqref="R8:R15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J227"/>
  <sheetViews>
    <sheetView view="pageBreakPreview" zoomScaleNormal="80" zoomScaleSheetLayoutView="100" workbookViewId="0">
      <selection activeCell="E94" sqref="E94:E153"/>
    </sheetView>
  </sheetViews>
  <sheetFormatPr defaultColWidth="3.625" defaultRowHeight="13.5"/>
  <cols>
    <col min="1" max="1" width="2.75" style="7" customWidth="1"/>
    <col min="2" max="2" width="7.875" style="7" customWidth="1"/>
    <col min="3" max="3" width="11.25" style="7" customWidth="1"/>
    <col min="4" max="4" width="7.5" style="7" customWidth="1"/>
    <col min="5" max="5" width="16.25" style="7" customWidth="1"/>
    <col min="6" max="6" width="13.75" style="7" customWidth="1"/>
    <col min="7" max="7" width="4.75" style="7" customWidth="1"/>
    <col min="8" max="8" width="2.75" style="7" customWidth="1"/>
    <col min="9" max="9" width="2.375" style="7" customWidth="1"/>
    <col min="10" max="10" width="2.75" style="7" customWidth="1"/>
    <col min="11" max="11" width="2.375" style="7" customWidth="1"/>
    <col min="12" max="12" width="2.75" style="7" customWidth="1"/>
    <col min="13" max="16" width="2.375" style="7" customWidth="1"/>
    <col min="17" max="17" width="7.25" style="7" customWidth="1"/>
    <col min="18" max="18" width="8.375" style="7" customWidth="1"/>
    <col min="19" max="21" width="3.625" style="1"/>
    <col min="22" max="22" width="10.375" style="7" bestFit="1" customWidth="1"/>
    <col min="23" max="23" width="29" style="8" customWidth="1"/>
    <col min="24" max="26" width="9.375" style="7" bestFit="1" customWidth="1"/>
    <col min="27" max="27" width="8.375" style="7" bestFit="1" customWidth="1"/>
    <col min="28" max="28" width="15" style="7" bestFit="1" customWidth="1"/>
    <col min="29" max="29" width="7" style="7" customWidth="1"/>
    <col min="30" max="30" width="19.375" style="7" bestFit="1" customWidth="1"/>
    <col min="31" max="31" width="12.25" style="7" customWidth="1"/>
    <col min="32" max="32" width="5.5" style="7" bestFit="1" customWidth="1"/>
    <col min="33" max="33" width="7.375" style="7" bestFit="1" customWidth="1"/>
    <col min="34" max="34" width="5.25" style="7" customWidth="1"/>
    <col min="35" max="35" width="6.75" style="7" customWidth="1"/>
    <col min="36" max="36" width="9.875" style="7" customWidth="1"/>
    <col min="37" max="37" width="7.375" bestFit="1" customWidth="1"/>
    <col min="38" max="38" width="6.25" customWidth="1"/>
    <col min="39" max="39" width="14.375" customWidth="1"/>
    <col min="40" max="41" width="6.25" customWidth="1"/>
    <col min="42" max="16384" width="3.625" style="7"/>
  </cols>
  <sheetData>
    <row r="1" spans="1:114" ht="32.25" customHeight="1">
      <c r="A1" s="164" t="s">
        <v>568</v>
      </c>
      <c r="B1" s="164"/>
      <c r="C1" s="164"/>
      <c r="D1" s="164"/>
      <c r="E1" s="164"/>
      <c r="F1" s="164"/>
      <c r="G1" s="164"/>
      <c r="H1" s="164"/>
      <c r="I1" s="164"/>
      <c r="J1" s="164"/>
      <c r="K1" s="164"/>
      <c r="L1" s="164"/>
      <c r="M1" s="164"/>
      <c r="N1" s="164"/>
      <c r="O1" s="164"/>
      <c r="P1" s="164"/>
      <c r="Q1" s="164"/>
      <c r="R1" s="164"/>
    </row>
    <row r="2" spans="1:114" ht="7.5" customHeight="1">
      <c r="A2" s="18"/>
      <c r="B2" s="18"/>
      <c r="C2" s="18"/>
      <c r="D2" s="18"/>
      <c r="E2" s="18"/>
      <c r="F2" s="18"/>
      <c r="G2" s="18"/>
      <c r="H2" s="18"/>
      <c r="I2" s="18"/>
      <c r="J2" s="18"/>
      <c r="K2" s="18"/>
      <c r="L2" s="18"/>
      <c r="M2" s="18"/>
      <c r="N2" s="18"/>
      <c r="O2" s="18"/>
      <c r="P2" s="18"/>
      <c r="Q2" s="18"/>
      <c r="R2" s="18"/>
    </row>
    <row r="3" spans="1:114" customFormat="1" ht="24" customHeight="1">
      <c r="A3" s="171" t="s">
        <v>0</v>
      </c>
      <c r="B3" s="172"/>
      <c r="C3" s="174" t="str">
        <f>IF(基礎データ!$C$2="","",基礎データ!$C$2)</f>
        <v/>
      </c>
      <c r="D3" s="175"/>
      <c r="E3" s="175"/>
      <c r="F3" s="175"/>
      <c r="G3" s="223" t="s">
        <v>208</v>
      </c>
      <c r="H3" s="224"/>
      <c r="I3" s="224"/>
      <c r="J3" s="225"/>
      <c r="K3" s="201" t="str">
        <f>IF(基礎データ!$C$9="","",基礎データ!$C$9)</f>
        <v/>
      </c>
      <c r="L3" s="201"/>
      <c r="M3" s="201"/>
      <c r="N3" s="201"/>
      <c r="O3" s="201"/>
      <c r="P3" s="201"/>
      <c r="Q3" s="201"/>
      <c r="R3" s="202"/>
      <c r="S3" s="1"/>
      <c r="T3" s="1" t="s">
        <v>239</v>
      </c>
      <c r="U3" s="1">
        <f>COUNTIF(T7:T30,T3)</f>
        <v>2</v>
      </c>
      <c r="V3" s="7"/>
      <c r="W3" s="8"/>
      <c r="X3" s="7"/>
      <c r="Y3" s="7"/>
      <c r="Z3" s="7"/>
      <c r="AA3" s="7"/>
      <c r="AB3" s="7"/>
      <c r="AC3" s="167"/>
      <c r="AD3" s="167"/>
      <c r="AE3" s="35" t="s">
        <v>97</v>
      </c>
      <c r="AF3" s="35" t="s">
        <v>104</v>
      </c>
      <c r="AG3" s="35" t="s">
        <v>18</v>
      </c>
      <c r="AH3" s="19"/>
      <c r="AI3" s="7"/>
      <c r="AJ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customFormat="1" ht="24" customHeight="1">
      <c r="A4" s="154" t="s">
        <v>371</v>
      </c>
      <c r="B4" s="155"/>
      <c r="C4" s="177" t="str">
        <f>IF(基礎データ!$C$11="","",基礎データ!$C$11)</f>
        <v/>
      </c>
      <c r="D4" s="178"/>
      <c r="E4" s="178"/>
      <c r="F4" s="178"/>
      <c r="G4" s="226" t="s">
        <v>209</v>
      </c>
      <c r="H4" s="227"/>
      <c r="I4" s="227"/>
      <c r="J4" s="228"/>
      <c r="K4" s="214" t="str">
        <f>IF(基礎データ!$C$10="","",基礎データ!$C$10)</f>
        <v/>
      </c>
      <c r="L4" s="214"/>
      <c r="M4" s="214"/>
      <c r="N4" s="214"/>
      <c r="O4" s="214"/>
      <c r="P4" s="214"/>
      <c r="Q4" s="214"/>
      <c r="R4" s="215"/>
      <c r="S4" s="1"/>
      <c r="T4" s="1" t="s">
        <v>240</v>
      </c>
      <c r="U4" s="1">
        <f>COUNTIF(T7:T30,T4)</f>
        <v>2</v>
      </c>
      <c r="V4" s="7"/>
      <c r="W4" s="8"/>
      <c r="X4" s="7"/>
      <c r="Y4" s="7"/>
      <c r="Z4" s="7"/>
      <c r="AA4" s="7"/>
      <c r="AB4" s="7"/>
      <c r="AC4" s="168"/>
      <c r="AD4" s="168"/>
      <c r="AE4" s="36">
        <f>基礎データ!$C$3</f>
        <v>0</v>
      </c>
      <c r="AF4" s="36" t="e">
        <f>VLOOKUP($AE$4,$E$94:$I$153,5,FALSE)</f>
        <v>#N/A</v>
      </c>
      <c r="AG4" s="36" t="e">
        <f>VLOOKUP($AE$4,$E$94:$I$153,3,FALSE)</f>
        <v>#N/A</v>
      </c>
      <c r="AH4" s="19"/>
      <c r="AI4" s="7"/>
      <c r="AJ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customFormat="1" ht="18" customHeight="1">
      <c r="A5" s="181"/>
      <c r="B5" s="183" t="s">
        <v>205</v>
      </c>
      <c r="C5" s="185"/>
      <c r="D5" s="183" t="s">
        <v>206</v>
      </c>
      <c r="E5" s="184"/>
      <c r="F5" s="184"/>
      <c r="G5" s="185"/>
      <c r="H5" s="183" t="s">
        <v>374</v>
      </c>
      <c r="I5" s="184"/>
      <c r="J5" s="184"/>
      <c r="K5" s="184"/>
      <c r="L5" s="184"/>
      <c r="M5" s="184"/>
      <c r="N5" s="184"/>
      <c r="O5" s="184"/>
      <c r="P5" s="184"/>
      <c r="Q5" s="185"/>
      <c r="R5" s="169" t="s">
        <v>6</v>
      </c>
      <c r="S5" s="1"/>
      <c r="T5" s="1"/>
      <c r="U5" s="1"/>
      <c r="V5" s="7"/>
      <c r="W5" s="8"/>
      <c r="X5" s="7"/>
      <c r="Y5" s="7"/>
      <c r="Z5" s="7"/>
      <c r="AA5" s="7"/>
      <c r="AB5" s="7"/>
      <c r="AC5" s="7"/>
      <c r="AD5" s="7"/>
      <c r="AE5" s="7"/>
      <c r="AF5" s="7"/>
      <c r="AG5" s="7"/>
      <c r="AH5" s="7"/>
      <c r="AI5" s="7"/>
      <c r="AJ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customFormat="1" ht="18" customHeight="1" thickBot="1">
      <c r="A6" s="182"/>
      <c r="B6" s="161"/>
      <c r="C6" s="163"/>
      <c r="D6" s="21" t="s">
        <v>1</v>
      </c>
      <c r="E6" s="21" t="s">
        <v>207</v>
      </c>
      <c r="F6" s="21" t="s">
        <v>392</v>
      </c>
      <c r="G6" s="21" t="s">
        <v>3</v>
      </c>
      <c r="H6" s="161" t="s">
        <v>375</v>
      </c>
      <c r="I6" s="162"/>
      <c r="J6" s="162"/>
      <c r="K6" s="162"/>
      <c r="L6" s="163"/>
      <c r="M6" s="161" t="s">
        <v>372</v>
      </c>
      <c r="N6" s="162"/>
      <c r="O6" s="162"/>
      <c r="P6" s="163"/>
      <c r="Q6" s="52" t="s">
        <v>373</v>
      </c>
      <c r="R6" s="170"/>
      <c r="S6" s="1"/>
      <c r="T6" s="1"/>
      <c r="U6" s="1"/>
      <c r="V6" s="27" t="s">
        <v>12</v>
      </c>
      <c r="W6" s="40" t="s">
        <v>101</v>
      </c>
      <c r="X6" s="27" t="s">
        <v>140</v>
      </c>
      <c r="Y6" s="27" t="s">
        <v>121</v>
      </c>
      <c r="Z6" s="27" t="s">
        <v>122</v>
      </c>
      <c r="AA6" s="27" t="s">
        <v>13</v>
      </c>
      <c r="AB6" s="27" t="s">
        <v>14</v>
      </c>
      <c r="AC6" s="27" t="s">
        <v>15</v>
      </c>
      <c r="AD6" s="27" t="s">
        <v>16</v>
      </c>
      <c r="AE6" s="27" t="s">
        <v>17</v>
      </c>
      <c r="AF6" s="27" t="s">
        <v>96</v>
      </c>
      <c r="AG6" s="27" t="s">
        <v>18</v>
      </c>
      <c r="AH6" s="27" t="s">
        <v>216</v>
      </c>
      <c r="AI6" s="27" t="s">
        <v>100</v>
      </c>
      <c r="AJ6" s="27" t="s">
        <v>212</v>
      </c>
      <c r="AK6" s="1" t="s">
        <v>201</v>
      </c>
      <c r="AL6" s="1"/>
      <c r="AM6" s="1" t="s">
        <v>214</v>
      </c>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customFormat="1" ht="24" customHeight="1" thickTop="1">
      <c r="A7" s="216">
        <v>1</v>
      </c>
      <c r="B7" s="219" t="s">
        <v>262</v>
      </c>
      <c r="C7" s="220"/>
      <c r="D7" s="9"/>
      <c r="E7" s="9"/>
      <c r="F7" s="9"/>
      <c r="G7" s="9"/>
      <c r="H7" s="217"/>
      <c r="I7" s="207" t="str">
        <f>IF($B7="","","分")</f>
        <v>分</v>
      </c>
      <c r="J7" s="231"/>
      <c r="K7" s="205" t="str">
        <f>IF($B7="","","秒")</f>
        <v>秒</v>
      </c>
      <c r="L7" s="221"/>
      <c r="M7" s="208"/>
      <c r="N7" s="205" t="str">
        <f>IF($B7="","","月")</f>
        <v>月</v>
      </c>
      <c r="O7" s="207"/>
      <c r="P7" s="205" t="str">
        <f>IF($B7="","","日")</f>
        <v>日</v>
      </c>
      <c r="Q7" s="203"/>
      <c r="R7" s="10"/>
      <c r="S7" s="1"/>
      <c r="T7" s="1" t="str">
        <f>LEFT(B7,1)</f>
        <v>男</v>
      </c>
      <c r="U7" s="1"/>
      <c r="V7" s="3" t="str">
        <f t="shared" ref="V7:V12" si="0">IF(ISBLANK(D7),"",VLOOKUP(CONCATENATE($AF$4,LEFT($B$7,1)),$V$71:$W$80,2,FALSE)+D7*100)</f>
        <v/>
      </c>
      <c r="W7" s="41" t="str">
        <f t="shared" ref="W7:W12" si="1">IF(ISBLANK(D7),"",$B$7)</f>
        <v/>
      </c>
      <c r="X7" s="42" t="str">
        <f>IF($W7="","",VLOOKUP($W7,'(種目・作業用)'!$A$2:$D$36,2,FALSE))</f>
        <v/>
      </c>
      <c r="Y7" s="42" t="str">
        <f>IF($W7="","",VLOOKUP($W7,'(種目・作業用)'!$A$2:$D$36,3,FALSE))</f>
        <v/>
      </c>
      <c r="Z7" s="42" t="str">
        <f>IF($W7="","",VLOOKUP($W7,'(種目・作業用)'!$A$2:$D$36,4,FALSE))</f>
        <v/>
      </c>
      <c r="AA7" s="43" t="str">
        <f>IF(ISNUMBER(V7),IF(LEN(H7)=1,CONCATENATE(H7,J7,L7),CONCATENATE("0",J7,L7)),"")</f>
        <v/>
      </c>
      <c r="AB7" s="3" t="str">
        <f>Z7</f>
        <v/>
      </c>
      <c r="AC7" s="3" t="str">
        <f t="shared" ref="AC7:AC30" si="2">IF(ISBLANK(D7),"",D7)</f>
        <v/>
      </c>
      <c r="AD7" s="3" t="str">
        <f>IF(ISNUMBER(AC7),IF(ISBLANK(G7),AM7,CONCATENATE(AM7,"(",G7,")")),"")</f>
        <v/>
      </c>
      <c r="AE7" s="3" t="str">
        <f t="shared" ref="AE7:AE30" si="3">IF(ISNUMBER(AC7),F7,"")</f>
        <v/>
      </c>
      <c r="AF7" s="45" t="str">
        <f>IF(ISNUMBER(AC7),VLOOKUP(AK7,$AK$70:$AL$117,2,FALSE),"")</f>
        <v/>
      </c>
      <c r="AG7" s="46" t="str">
        <f>IF(ISNUMBER(AC7),$AG$4,"")</f>
        <v/>
      </c>
      <c r="AH7" s="3" t="str">
        <f t="shared" ref="AH7:AH12" si="4">IF(ISBLANK(D7),"",IF(LEFT($B$7,1)="男",1,2))</f>
        <v/>
      </c>
      <c r="AI7" s="3"/>
      <c r="AJ7" s="3" t="str">
        <f>IF(ISNUMBER(AC7),$AE$4,"")</f>
        <v/>
      </c>
      <c r="AK7" s="3" t="s">
        <v>161</v>
      </c>
      <c r="AL7" s="1"/>
      <c r="AM7" s="1" t="str">
        <f>IF(LEN(E7)&gt;6,SUBSTITUTE(E7,"　",""),IF(LEN(E7)=6,E7,IF(LEN(E7)=5,CONCATENATE(E7,"　"),IF(LEN(E7)=4,CONCATENATE(SUBSTITUTE(E7,"　","　　"),"　"),CONCATENATE(SUBSTITUTE(E7,"　","　　　"),"　")))))</f>
        <v>　</v>
      </c>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customFormat="1" ht="24" customHeight="1">
      <c r="A8" s="194"/>
      <c r="B8" s="196"/>
      <c r="C8" s="197"/>
      <c r="D8" s="4"/>
      <c r="E8" s="4"/>
      <c r="F8" s="4"/>
      <c r="G8" s="4"/>
      <c r="H8" s="218"/>
      <c r="I8" s="188"/>
      <c r="J8" s="191"/>
      <c r="K8" s="206"/>
      <c r="L8" s="222"/>
      <c r="M8" s="209"/>
      <c r="N8" s="206"/>
      <c r="O8" s="188"/>
      <c r="P8" s="206"/>
      <c r="Q8" s="204"/>
      <c r="R8" s="5"/>
      <c r="S8" s="1"/>
      <c r="T8" s="1"/>
      <c r="U8" s="1"/>
      <c r="V8" s="3" t="str">
        <f t="shared" si="0"/>
        <v/>
      </c>
      <c r="W8" s="41" t="str">
        <f t="shared" si="1"/>
        <v/>
      </c>
      <c r="X8" s="42" t="str">
        <f>IF($W8="","",VLOOKUP($W8,'(種目・作業用)'!$A$2:$D$36,2,FALSE))</f>
        <v/>
      </c>
      <c r="Y8" s="42" t="str">
        <f>IF($W8="","",VLOOKUP($W8,'(種目・作業用)'!$A$2:$D$36,3,FALSE))</f>
        <v/>
      </c>
      <c r="Z8" s="42" t="str">
        <f>IF($W8="","",VLOOKUP($W8,'(種目・作業用)'!$A$2:$D$36,4,FALSE))</f>
        <v/>
      </c>
      <c r="AA8" s="43"/>
      <c r="AB8" s="3" t="str">
        <f t="shared" ref="AB8:AB30" si="5">Z8</f>
        <v/>
      </c>
      <c r="AC8" s="3" t="str">
        <f t="shared" si="2"/>
        <v/>
      </c>
      <c r="AD8" s="3" t="str">
        <f t="shared" ref="AD8:AD30" si="6">IF(ISNUMBER(AC8),IF(ISBLANK(G8),AM8,CONCATENATE(AM8,"(",G8,")")),"")</f>
        <v/>
      </c>
      <c r="AE8" s="3" t="str">
        <f t="shared" si="3"/>
        <v/>
      </c>
      <c r="AF8" s="45" t="str">
        <f t="shared" ref="AF8:AF30" si="7">IF(ISNUMBER(AC8),VLOOKUP(AK8,$AK$70:$AL$117,2,FALSE),"")</f>
        <v/>
      </c>
      <c r="AG8" s="46" t="str">
        <f t="shared" ref="AG8:AG30" si="8">IF(ISNUMBER(AC8),$AG$4,"")</f>
        <v/>
      </c>
      <c r="AH8" s="3" t="str">
        <f t="shared" si="4"/>
        <v/>
      </c>
      <c r="AI8" s="3"/>
      <c r="AJ8" s="3" t="str">
        <f t="shared" ref="AJ8:AJ30" si="9">IF(ISNUMBER(AC8),$AE$4,"")</f>
        <v/>
      </c>
      <c r="AK8" s="3" t="s">
        <v>161</v>
      </c>
      <c r="AL8" s="1"/>
      <c r="AM8" s="1" t="str">
        <f t="shared" ref="AM8:AM30" si="10">IF(LEN(E8)&gt;6,SUBSTITUTE(E8,"　",""),IF(LEN(E8)=6,E8,IF(LEN(E8)=5,CONCATENATE(E8,"　"),IF(LEN(E8)=4,CONCATENATE(SUBSTITUTE(E8,"　","　　"),"　"),CONCATENATE(SUBSTITUTE(E8,"　","　　　"),"　")))))</f>
        <v>　</v>
      </c>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customFormat="1" ht="24" customHeight="1">
      <c r="A9" s="194"/>
      <c r="B9" s="196"/>
      <c r="C9" s="197"/>
      <c r="D9" s="4"/>
      <c r="E9" s="4"/>
      <c r="F9" s="4"/>
      <c r="G9" s="4"/>
      <c r="H9" s="218"/>
      <c r="I9" s="188"/>
      <c r="J9" s="191"/>
      <c r="K9" s="206"/>
      <c r="L9" s="222"/>
      <c r="M9" s="209"/>
      <c r="N9" s="206"/>
      <c r="O9" s="188"/>
      <c r="P9" s="206"/>
      <c r="Q9" s="204"/>
      <c r="R9" s="5"/>
      <c r="S9" s="1"/>
      <c r="T9" s="1"/>
      <c r="U9" s="1"/>
      <c r="V9" s="3" t="str">
        <f t="shared" si="0"/>
        <v/>
      </c>
      <c r="W9" s="41" t="str">
        <f t="shared" si="1"/>
        <v/>
      </c>
      <c r="X9" s="42" t="str">
        <f>IF($W9="","",VLOOKUP($W9,'(種目・作業用)'!$A$2:$D$36,2,FALSE))</f>
        <v/>
      </c>
      <c r="Y9" s="42" t="str">
        <f>IF($W9="","",VLOOKUP($W9,'(種目・作業用)'!$A$2:$D$36,3,FALSE))</f>
        <v/>
      </c>
      <c r="Z9" s="42" t="str">
        <f>IF($W9="","",VLOOKUP($W9,'(種目・作業用)'!$A$2:$D$36,4,FALSE))</f>
        <v/>
      </c>
      <c r="AA9" s="43"/>
      <c r="AB9" s="3" t="str">
        <f t="shared" si="5"/>
        <v/>
      </c>
      <c r="AC9" s="3" t="str">
        <f t="shared" si="2"/>
        <v/>
      </c>
      <c r="AD9" s="3" t="str">
        <f t="shared" si="6"/>
        <v/>
      </c>
      <c r="AE9" s="3" t="str">
        <f t="shared" si="3"/>
        <v/>
      </c>
      <c r="AF9" s="45" t="str">
        <f t="shared" si="7"/>
        <v/>
      </c>
      <c r="AG9" s="46" t="str">
        <f t="shared" si="8"/>
        <v/>
      </c>
      <c r="AH9" s="3" t="str">
        <f t="shared" si="4"/>
        <v/>
      </c>
      <c r="AI9" s="3"/>
      <c r="AJ9" s="3" t="str">
        <f t="shared" si="9"/>
        <v/>
      </c>
      <c r="AK9" s="3" t="s">
        <v>161</v>
      </c>
      <c r="AL9" s="1"/>
      <c r="AM9" s="1" t="str">
        <f t="shared" si="10"/>
        <v>　</v>
      </c>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customFormat="1" ht="24" customHeight="1">
      <c r="A10" s="194"/>
      <c r="B10" s="196"/>
      <c r="C10" s="197"/>
      <c r="D10" s="4"/>
      <c r="E10" s="4"/>
      <c r="F10" s="4"/>
      <c r="G10" s="4"/>
      <c r="H10" s="218"/>
      <c r="I10" s="188"/>
      <c r="J10" s="191"/>
      <c r="K10" s="206"/>
      <c r="L10" s="222"/>
      <c r="M10" s="209"/>
      <c r="N10" s="206"/>
      <c r="O10" s="188"/>
      <c r="P10" s="206"/>
      <c r="Q10" s="204"/>
      <c r="R10" s="5"/>
      <c r="S10" s="1"/>
      <c r="T10" s="1"/>
      <c r="U10" s="1"/>
      <c r="V10" s="3" t="str">
        <f t="shared" si="0"/>
        <v/>
      </c>
      <c r="W10" s="41" t="str">
        <f t="shared" si="1"/>
        <v/>
      </c>
      <c r="X10" s="42" t="str">
        <f>IF($W10="","",VLOOKUP($W10,'(種目・作業用)'!$A$2:$D$36,2,FALSE))</f>
        <v/>
      </c>
      <c r="Y10" s="42" t="str">
        <f>IF($W10="","",VLOOKUP($W10,'(種目・作業用)'!$A$2:$D$36,3,FALSE))</f>
        <v/>
      </c>
      <c r="Z10" s="42" t="str">
        <f>IF($W10="","",VLOOKUP($W10,'(種目・作業用)'!$A$2:$D$36,4,FALSE))</f>
        <v/>
      </c>
      <c r="AA10" s="43"/>
      <c r="AB10" s="3" t="str">
        <f t="shared" si="5"/>
        <v/>
      </c>
      <c r="AC10" s="3" t="str">
        <f t="shared" si="2"/>
        <v/>
      </c>
      <c r="AD10" s="3" t="str">
        <f t="shared" si="6"/>
        <v/>
      </c>
      <c r="AE10" s="3" t="str">
        <f t="shared" si="3"/>
        <v/>
      </c>
      <c r="AF10" s="45" t="str">
        <f t="shared" si="7"/>
        <v/>
      </c>
      <c r="AG10" s="46" t="str">
        <f t="shared" si="8"/>
        <v/>
      </c>
      <c r="AH10" s="3" t="str">
        <f t="shared" si="4"/>
        <v/>
      </c>
      <c r="AI10" s="3"/>
      <c r="AJ10" s="3" t="str">
        <f t="shared" si="9"/>
        <v/>
      </c>
      <c r="AK10" s="3" t="s">
        <v>161</v>
      </c>
      <c r="AL10" s="1"/>
      <c r="AM10" s="1" t="str">
        <f t="shared" si="10"/>
        <v>　</v>
      </c>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customFormat="1" ht="24" customHeight="1">
      <c r="A11" s="194"/>
      <c r="B11" s="196"/>
      <c r="C11" s="197"/>
      <c r="D11" s="4"/>
      <c r="E11" s="4"/>
      <c r="F11" s="4"/>
      <c r="G11" s="4"/>
      <c r="H11" s="218"/>
      <c r="I11" s="188"/>
      <c r="J11" s="191"/>
      <c r="K11" s="206"/>
      <c r="L11" s="222"/>
      <c r="M11" s="209"/>
      <c r="N11" s="206"/>
      <c r="O11" s="188"/>
      <c r="P11" s="206"/>
      <c r="Q11" s="204"/>
      <c r="R11" s="5"/>
      <c r="S11" s="1"/>
      <c r="T11" s="1"/>
      <c r="U11" s="1"/>
      <c r="V11" s="3" t="str">
        <f t="shared" si="0"/>
        <v/>
      </c>
      <c r="W11" s="41" t="str">
        <f t="shared" si="1"/>
        <v/>
      </c>
      <c r="X11" s="42" t="str">
        <f>IF($W11="","",VLOOKUP($W11,'(種目・作業用)'!$A$2:$D$36,2,FALSE))</f>
        <v/>
      </c>
      <c r="Y11" s="42" t="str">
        <f>IF($W11="","",VLOOKUP($W11,'(種目・作業用)'!$A$2:$D$36,3,FALSE))</f>
        <v/>
      </c>
      <c r="Z11" s="42" t="str">
        <f>IF($W11="","",VLOOKUP($W11,'(種目・作業用)'!$A$2:$D$36,4,FALSE))</f>
        <v/>
      </c>
      <c r="AA11" s="43"/>
      <c r="AB11" s="3" t="str">
        <f t="shared" si="5"/>
        <v/>
      </c>
      <c r="AC11" s="3" t="str">
        <f t="shared" si="2"/>
        <v/>
      </c>
      <c r="AD11" s="3" t="str">
        <f t="shared" si="6"/>
        <v/>
      </c>
      <c r="AE11" s="3" t="str">
        <f t="shared" si="3"/>
        <v/>
      </c>
      <c r="AF11" s="45" t="str">
        <f t="shared" si="7"/>
        <v/>
      </c>
      <c r="AG11" s="46" t="str">
        <f t="shared" si="8"/>
        <v/>
      </c>
      <c r="AH11" s="3" t="str">
        <f t="shared" si="4"/>
        <v/>
      </c>
      <c r="AI11" s="3"/>
      <c r="AJ11" s="3" t="str">
        <f t="shared" si="9"/>
        <v/>
      </c>
      <c r="AK11" s="3" t="s">
        <v>161</v>
      </c>
      <c r="AL11" s="1"/>
      <c r="AM11" s="1" t="str">
        <f t="shared" si="10"/>
        <v>　</v>
      </c>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customFormat="1" ht="24" customHeight="1">
      <c r="A12" s="195"/>
      <c r="B12" s="198"/>
      <c r="C12" s="199"/>
      <c r="D12" s="28"/>
      <c r="E12" s="28"/>
      <c r="F12" s="28"/>
      <c r="G12" s="28"/>
      <c r="H12" s="218"/>
      <c r="I12" s="188"/>
      <c r="J12" s="191"/>
      <c r="K12" s="206"/>
      <c r="L12" s="222"/>
      <c r="M12" s="209"/>
      <c r="N12" s="206"/>
      <c r="O12" s="188"/>
      <c r="P12" s="206"/>
      <c r="Q12" s="204"/>
      <c r="R12" s="29"/>
      <c r="S12" s="1"/>
      <c r="T12" s="1"/>
      <c r="U12" s="1"/>
      <c r="V12" s="3" t="str">
        <f t="shared" si="0"/>
        <v/>
      </c>
      <c r="W12" s="41" t="str">
        <f t="shared" si="1"/>
        <v/>
      </c>
      <c r="X12" s="42" t="str">
        <f>IF($W12="","",VLOOKUP($W12,'(種目・作業用)'!$A$2:$D$36,2,FALSE))</f>
        <v/>
      </c>
      <c r="Y12" s="42" t="str">
        <f>IF($W12="","",VLOOKUP($W12,'(種目・作業用)'!$A$2:$D$36,3,FALSE))</f>
        <v/>
      </c>
      <c r="Z12" s="42" t="str">
        <f>IF($W12="","",VLOOKUP($W12,'(種目・作業用)'!$A$2:$D$36,4,FALSE))</f>
        <v/>
      </c>
      <c r="AA12" s="43"/>
      <c r="AB12" s="3" t="str">
        <f t="shared" si="5"/>
        <v/>
      </c>
      <c r="AC12" s="3" t="str">
        <f t="shared" si="2"/>
        <v/>
      </c>
      <c r="AD12" s="3" t="str">
        <f t="shared" si="6"/>
        <v/>
      </c>
      <c r="AE12" s="3" t="str">
        <f t="shared" si="3"/>
        <v/>
      </c>
      <c r="AF12" s="45" t="str">
        <f t="shared" si="7"/>
        <v/>
      </c>
      <c r="AG12" s="46" t="str">
        <f t="shared" si="8"/>
        <v/>
      </c>
      <c r="AH12" s="3" t="str">
        <f t="shared" si="4"/>
        <v/>
      </c>
      <c r="AI12" s="3"/>
      <c r="AJ12" s="3" t="str">
        <f t="shared" si="9"/>
        <v/>
      </c>
      <c r="AK12" s="3" t="s">
        <v>161</v>
      </c>
      <c r="AL12" s="1"/>
      <c r="AM12" s="1" t="str">
        <f t="shared" si="10"/>
        <v>　</v>
      </c>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customFormat="1" ht="24" customHeight="1">
      <c r="A13" s="193">
        <v>2</v>
      </c>
      <c r="B13" s="183" t="s">
        <v>497</v>
      </c>
      <c r="C13" s="185"/>
      <c r="D13" s="11"/>
      <c r="E13" s="11"/>
      <c r="F13" s="11"/>
      <c r="G13" s="11"/>
      <c r="H13" s="200"/>
      <c r="I13" s="232" t="str">
        <f>IF($B13="","","分")</f>
        <v>分</v>
      </c>
      <c r="J13" s="233"/>
      <c r="K13" s="234" t="str">
        <f>IF($B13="","","秒")</f>
        <v>秒</v>
      </c>
      <c r="L13" s="237"/>
      <c r="M13" s="240"/>
      <c r="N13" s="234" t="str">
        <f>IF($B13="","","月")</f>
        <v>月</v>
      </c>
      <c r="O13" s="232"/>
      <c r="P13" s="234" t="str">
        <f>IF($B13="","","日")</f>
        <v>日</v>
      </c>
      <c r="Q13" s="210"/>
      <c r="R13" s="12"/>
      <c r="S13" s="1"/>
      <c r="T13" s="1" t="str">
        <f>LEFT(B13,1)</f>
        <v>男</v>
      </c>
      <c r="U13" s="1"/>
      <c r="V13" s="3" t="str">
        <f t="shared" ref="V13:V18" si="11">IF(ISBLANK(D13),"",VLOOKUP(CONCATENATE($AF$4,LEFT($B$13,1)),$V$71:$W$80,2,FALSE)+D13*100)</f>
        <v/>
      </c>
      <c r="W13" s="41" t="str">
        <f t="shared" ref="W13:W18" si="12">IF(ISBLANK(D13),"",$B$13)</f>
        <v/>
      </c>
      <c r="X13" s="42" t="str">
        <f>IF($W13="","",VLOOKUP($W13,'(種目・作業用)'!$A$2:$D$36,2,FALSE))</f>
        <v/>
      </c>
      <c r="Y13" s="42" t="str">
        <f>IF($W13="","",VLOOKUP($W13,'(種目・作業用)'!$A$2:$D$36,3,FALSE))</f>
        <v/>
      </c>
      <c r="Z13" s="42" t="str">
        <f>IF($W13="","",VLOOKUP($W13,'(種目・作業用)'!$A$2:$D$36,4,FALSE))</f>
        <v/>
      </c>
      <c r="AA13" s="43" t="str">
        <f>IF(ISNUMBER(V13),IF(LEN(H13)=1,CONCATENATE(H13,J13,L13),CONCATENATE("0",J13,L13)),"")</f>
        <v/>
      </c>
      <c r="AB13" s="3" t="str">
        <f t="shared" si="5"/>
        <v/>
      </c>
      <c r="AC13" s="3" t="str">
        <f t="shared" si="2"/>
        <v/>
      </c>
      <c r="AD13" s="3" t="str">
        <f t="shared" si="6"/>
        <v/>
      </c>
      <c r="AE13" s="3" t="str">
        <f t="shared" si="3"/>
        <v/>
      </c>
      <c r="AF13" s="45" t="str">
        <f t="shared" si="7"/>
        <v/>
      </c>
      <c r="AG13" s="46" t="str">
        <f t="shared" si="8"/>
        <v/>
      </c>
      <c r="AH13" s="3" t="str">
        <f t="shared" ref="AH13:AH18" si="13">IF(ISBLANK(D13),"",IF(LEFT($B$13,1)="男",1,2))</f>
        <v/>
      </c>
      <c r="AI13" s="3"/>
      <c r="AJ13" s="3" t="str">
        <f t="shared" si="9"/>
        <v/>
      </c>
      <c r="AK13" s="3" t="s">
        <v>161</v>
      </c>
      <c r="AL13" s="1"/>
      <c r="AM13" s="1" t="str">
        <f t="shared" si="10"/>
        <v>　</v>
      </c>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customFormat="1" ht="24" customHeight="1">
      <c r="A14" s="194"/>
      <c r="B14" s="196"/>
      <c r="C14" s="197"/>
      <c r="D14" s="4"/>
      <c r="E14" s="4"/>
      <c r="F14" s="4"/>
      <c r="G14" s="4"/>
      <c r="H14" s="200"/>
      <c r="I14" s="232"/>
      <c r="J14" s="233"/>
      <c r="K14" s="234"/>
      <c r="L14" s="237"/>
      <c r="M14" s="240"/>
      <c r="N14" s="234"/>
      <c r="O14" s="232"/>
      <c r="P14" s="234"/>
      <c r="Q14" s="210"/>
      <c r="R14" s="5"/>
      <c r="S14" s="1"/>
      <c r="T14" s="1"/>
      <c r="U14" s="1"/>
      <c r="V14" s="3" t="str">
        <f t="shared" si="11"/>
        <v/>
      </c>
      <c r="W14" s="41" t="str">
        <f t="shared" si="12"/>
        <v/>
      </c>
      <c r="X14" s="42" t="str">
        <f>IF($W14="","",VLOOKUP($W14,'(種目・作業用)'!$A$2:$D$36,2,FALSE))</f>
        <v/>
      </c>
      <c r="Y14" s="42" t="str">
        <f>IF($W14="","",VLOOKUP($W14,'(種目・作業用)'!$A$2:$D$36,3,FALSE))</f>
        <v/>
      </c>
      <c r="Z14" s="42" t="str">
        <f>IF($W14="","",VLOOKUP($W14,'(種目・作業用)'!$A$2:$D$36,4,FALSE))</f>
        <v/>
      </c>
      <c r="AA14" s="43"/>
      <c r="AB14" s="3" t="str">
        <f t="shared" si="5"/>
        <v/>
      </c>
      <c r="AC14" s="3" t="str">
        <f t="shared" si="2"/>
        <v/>
      </c>
      <c r="AD14" s="3" t="str">
        <f t="shared" si="6"/>
        <v/>
      </c>
      <c r="AE14" s="3" t="str">
        <f t="shared" si="3"/>
        <v/>
      </c>
      <c r="AF14" s="45" t="str">
        <f t="shared" si="7"/>
        <v/>
      </c>
      <c r="AG14" s="46" t="str">
        <f t="shared" si="8"/>
        <v/>
      </c>
      <c r="AH14" s="3" t="str">
        <f t="shared" si="13"/>
        <v/>
      </c>
      <c r="AI14" s="3"/>
      <c r="AJ14" s="3" t="str">
        <f t="shared" si="9"/>
        <v/>
      </c>
      <c r="AK14" s="3" t="s">
        <v>161</v>
      </c>
      <c r="AL14" s="1"/>
      <c r="AM14" s="1" t="str">
        <f t="shared" si="10"/>
        <v>　</v>
      </c>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customFormat="1" ht="24" customHeight="1">
      <c r="A15" s="194"/>
      <c r="B15" s="196"/>
      <c r="C15" s="197"/>
      <c r="D15" s="4"/>
      <c r="E15" s="4"/>
      <c r="F15" s="4"/>
      <c r="G15" s="4"/>
      <c r="H15" s="200"/>
      <c r="I15" s="232"/>
      <c r="J15" s="233"/>
      <c r="K15" s="234"/>
      <c r="L15" s="237"/>
      <c r="M15" s="240"/>
      <c r="N15" s="234"/>
      <c r="O15" s="232"/>
      <c r="P15" s="234"/>
      <c r="Q15" s="210"/>
      <c r="R15" s="5"/>
      <c r="S15" s="1"/>
      <c r="T15" s="1"/>
      <c r="U15" s="1"/>
      <c r="V15" s="3" t="str">
        <f t="shared" si="11"/>
        <v/>
      </c>
      <c r="W15" s="41" t="str">
        <f t="shared" si="12"/>
        <v/>
      </c>
      <c r="X15" s="42" t="str">
        <f>IF($W15="","",VLOOKUP($W15,'(種目・作業用)'!$A$2:$D$36,2,FALSE))</f>
        <v/>
      </c>
      <c r="Y15" s="42" t="str">
        <f>IF($W15="","",VLOOKUP($W15,'(種目・作業用)'!$A$2:$D$36,3,FALSE))</f>
        <v/>
      </c>
      <c r="Z15" s="42" t="str">
        <f>IF($W15="","",VLOOKUP($W15,'(種目・作業用)'!$A$2:$D$36,4,FALSE))</f>
        <v/>
      </c>
      <c r="AA15" s="43"/>
      <c r="AB15" s="3" t="str">
        <f t="shared" si="5"/>
        <v/>
      </c>
      <c r="AC15" s="3" t="str">
        <f t="shared" si="2"/>
        <v/>
      </c>
      <c r="AD15" s="3" t="str">
        <f t="shared" si="6"/>
        <v/>
      </c>
      <c r="AE15" s="3" t="str">
        <f t="shared" si="3"/>
        <v/>
      </c>
      <c r="AF15" s="45" t="str">
        <f t="shared" si="7"/>
        <v/>
      </c>
      <c r="AG15" s="46" t="str">
        <f t="shared" si="8"/>
        <v/>
      </c>
      <c r="AH15" s="3" t="str">
        <f t="shared" si="13"/>
        <v/>
      </c>
      <c r="AI15" s="3"/>
      <c r="AJ15" s="3" t="str">
        <f t="shared" si="9"/>
        <v/>
      </c>
      <c r="AK15" s="3" t="s">
        <v>161</v>
      </c>
      <c r="AL15" s="1"/>
      <c r="AM15" s="1" t="str">
        <f t="shared" si="10"/>
        <v>　</v>
      </c>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customFormat="1" ht="24" customHeight="1">
      <c r="A16" s="194"/>
      <c r="B16" s="196"/>
      <c r="C16" s="197"/>
      <c r="D16" s="4"/>
      <c r="E16" s="4"/>
      <c r="F16" s="4"/>
      <c r="G16" s="4"/>
      <c r="H16" s="200"/>
      <c r="I16" s="232"/>
      <c r="J16" s="233"/>
      <c r="K16" s="234"/>
      <c r="L16" s="237"/>
      <c r="M16" s="240"/>
      <c r="N16" s="234"/>
      <c r="O16" s="232"/>
      <c r="P16" s="234"/>
      <c r="Q16" s="210"/>
      <c r="R16" s="5"/>
      <c r="S16" s="1"/>
      <c r="T16" s="1"/>
      <c r="U16" s="1"/>
      <c r="V16" s="3" t="str">
        <f t="shared" si="11"/>
        <v/>
      </c>
      <c r="W16" s="41" t="str">
        <f t="shared" si="12"/>
        <v/>
      </c>
      <c r="X16" s="42" t="str">
        <f>IF($W16="","",VLOOKUP($W16,'(種目・作業用)'!$A$2:$D$36,2,FALSE))</f>
        <v/>
      </c>
      <c r="Y16" s="42" t="str">
        <f>IF($W16="","",VLOOKUP($W16,'(種目・作業用)'!$A$2:$D$36,3,FALSE))</f>
        <v/>
      </c>
      <c r="Z16" s="42" t="str">
        <f>IF($W16="","",VLOOKUP($W16,'(種目・作業用)'!$A$2:$D$36,4,FALSE))</f>
        <v/>
      </c>
      <c r="AA16" s="43"/>
      <c r="AB16" s="3" t="str">
        <f t="shared" si="5"/>
        <v/>
      </c>
      <c r="AC16" s="3" t="str">
        <f t="shared" si="2"/>
        <v/>
      </c>
      <c r="AD16" s="3" t="str">
        <f t="shared" si="6"/>
        <v/>
      </c>
      <c r="AE16" s="3" t="str">
        <f t="shared" si="3"/>
        <v/>
      </c>
      <c r="AF16" s="45" t="str">
        <f t="shared" si="7"/>
        <v/>
      </c>
      <c r="AG16" s="46" t="str">
        <f t="shared" si="8"/>
        <v/>
      </c>
      <c r="AH16" s="3" t="str">
        <f t="shared" si="13"/>
        <v/>
      </c>
      <c r="AI16" s="3"/>
      <c r="AJ16" s="3" t="str">
        <f t="shared" si="9"/>
        <v/>
      </c>
      <c r="AK16" s="3" t="s">
        <v>161</v>
      </c>
      <c r="AL16" s="1"/>
      <c r="AM16" s="1" t="str">
        <f t="shared" si="10"/>
        <v>　</v>
      </c>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customFormat="1" ht="24" customHeight="1">
      <c r="A17" s="194"/>
      <c r="B17" s="196"/>
      <c r="C17" s="197"/>
      <c r="D17" s="4"/>
      <c r="E17" s="4"/>
      <c r="F17" s="4"/>
      <c r="G17" s="4"/>
      <c r="H17" s="200"/>
      <c r="I17" s="232"/>
      <c r="J17" s="233"/>
      <c r="K17" s="234"/>
      <c r="L17" s="237"/>
      <c r="M17" s="240"/>
      <c r="N17" s="234"/>
      <c r="O17" s="232"/>
      <c r="P17" s="234"/>
      <c r="Q17" s="210"/>
      <c r="R17" s="5"/>
      <c r="S17" s="1"/>
      <c r="T17" s="1"/>
      <c r="U17" s="1"/>
      <c r="V17" s="3" t="str">
        <f t="shared" si="11"/>
        <v/>
      </c>
      <c r="W17" s="41" t="str">
        <f t="shared" si="12"/>
        <v/>
      </c>
      <c r="X17" s="42" t="str">
        <f>IF($W17="","",VLOOKUP($W17,'(種目・作業用)'!$A$2:$D$36,2,FALSE))</f>
        <v/>
      </c>
      <c r="Y17" s="42" t="str">
        <f>IF($W17="","",VLOOKUP($W17,'(種目・作業用)'!$A$2:$D$36,3,FALSE))</f>
        <v/>
      </c>
      <c r="Z17" s="42" t="str">
        <f>IF($W17="","",VLOOKUP($W17,'(種目・作業用)'!$A$2:$D$36,4,FALSE))</f>
        <v/>
      </c>
      <c r="AA17" s="43"/>
      <c r="AB17" s="3" t="str">
        <f t="shared" si="5"/>
        <v/>
      </c>
      <c r="AC17" s="3" t="str">
        <f t="shared" si="2"/>
        <v/>
      </c>
      <c r="AD17" s="3" t="str">
        <f t="shared" si="6"/>
        <v/>
      </c>
      <c r="AE17" s="3" t="str">
        <f t="shared" si="3"/>
        <v/>
      </c>
      <c r="AF17" s="45" t="str">
        <f t="shared" si="7"/>
        <v/>
      </c>
      <c r="AG17" s="46" t="str">
        <f t="shared" si="8"/>
        <v/>
      </c>
      <c r="AH17" s="3" t="str">
        <f t="shared" si="13"/>
        <v/>
      </c>
      <c r="AI17" s="3"/>
      <c r="AJ17" s="3" t="str">
        <f t="shared" si="9"/>
        <v/>
      </c>
      <c r="AK17" s="3" t="s">
        <v>161</v>
      </c>
      <c r="AL17" s="1"/>
      <c r="AM17" s="1" t="str">
        <f t="shared" si="10"/>
        <v>　</v>
      </c>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customFormat="1" ht="24" customHeight="1">
      <c r="A18" s="195"/>
      <c r="B18" s="198"/>
      <c r="C18" s="199"/>
      <c r="D18" s="28"/>
      <c r="E18" s="28"/>
      <c r="F18" s="28"/>
      <c r="G18" s="28"/>
      <c r="H18" s="200"/>
      <c r="I18" s="232"/>
      <c r="J18" s="233"/>
      <c r="K18" s="234"/>
      <c r="L18" s="237"/>
      <c r="M18" s="240"/>
      <c r="N18" s="234"/>
      <c r="O18" s="232"/>
      <c r="P18" s="234"/>
      <c r="Q18" s="210"/>
      <c r="R18" s="29"/>
      <c r="S18" s="1"/>
      <c r="T18" s="1"/>
      <c r="U18" s="1"/>
      <c r="V18" s="3" t="str">
        <f t="shared" si="11"/>
        <v/>
      </c>
      <c r="W18" s="41" t="str">
        <f t="shared" si="12"/>
        <v/>
      </c>
      <c r="X18" s="42" t="str">
        <f>IF($W18="","",VLOOKUP($W18,'(種目・作業用)'!$A$2:$D$36,2,FALSE))</f>
        <v/>
      </c>
      <c r="Y18" s="42" t="str">
        <f>IF($W18="","",VLOOKUP($W18,'(種目・作業用)'!$A$2:$D$36,3,FALSE))</f>
        <v/>
      </c>
      <c r="Z18" s="42" t="str">
        <f>IF($W18="","",VLOOKUP($W18,'(種目・作業用)'!$A$2:$D$36,4,FALSE))</f>
        <v/>
      </c>
      <c r="AA18" s="43"/>
      <c r="AB18" s="3" t="str">
        <f t="shared" si="5"/>
        <v/>
      </c>
      <c r="AC18" s="3" t="str">
        <f t="shared" si="2"/>
        <v/>
      </c>
      <c r="AD18" s="3" t="str">
        <f t="shared" si="6"/>
        <v/>
      </c>
      <c r="AE18" s="3" t="str">
        <f t="shared" si="3"/>
        <v/>
      </c>
      <c r="AF18" s="45" t="str">
        <f t="shared" si="7"/>
        <v/>
      </c>
      <c r="AG18" s="46" t="str">
        <f t="shared" si="8"/>
        <v/>
      </c>
      <c r="AH18" s="3" t="str">
        <f t="shared" si="13"/>
        <v/>
      </c>
      <c r="AI18" s="3"/>
      <c r="AJ18" s="3" t="str">
        <f t="shared" si="9"/>
        <v/>
      </c>
      <c r="AK18" s="3" t="s">
        <v>161</v>
      </c>
      <c r="AL18" s="1"/>
      <c r="AM18" s="1" t="str">
        <f t="shared" si="10"/>
        <v>　</v>
      </c>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customFormat="1" ht="24" customHeight="1">
      <c r="A19" s="193">
        <v>3</v>
      </c>
      <c r="B19" s="183" t="s">
        <v>282</v>
      </c>
      <c r="C19" s="185"/>
      <c r="D19" s="11"/>
      <c r="E19" s="11"/>
      <c r="F19" s="11"/>
      <c r="G19" s="11"/>
      <c r="H19" s="200"/>
      <c r="I19" s="232" t="str">
        <f>IF($B19="","","分")</f>
        <v>分</v>
      </c>
      <c r="J19" s="233"/>
      <c r="K19" s="234" t="str">
        <f>IF($B19="","","秒")</f>
        <v>秒</v>
      </c>
      <c r="L19" s="237"/>
      <c r="M19" s="240"/>
      <c r="N19" s="234" t="str">
        <f>IF($B19="","","月")</f>
        <v>月</v>
      </c>
      <c r="O19" s="232"/>
      <c r="P19" s="234" t="str">
        <f>IF($B19="","","日")</f>
        <v>日</v>
      </c>
      <c r="Q19" s="210"/>
      <c r="R19" s="12"/>
      <c r="S19" s="1"/>
      <c r="T19" s="1" t="str">
        <f>LEFT(B19,1)</f>
        <v>女</v>
      </c>
      <c r="U19" s="1"/>
      <c r="V19" s="3" t="str">
        <f t="shared" ref="V19:V24" si="14">IF(ISBLANK(D19),"",VLOOKUP(CONCATENATE($AF$4,LEFT($B$19,1)),$V$71:$W$80,2,FALSE)+D19*100)</f>
        <v/>
      </c>
      <c r="W19" s="41" t="str">
        <f t="shared" ref="W19:W24" si="15">IF(ISBLANK(D19),"",$B$19)</f>
        <v/>
      </c>
      <c r="X19" s="42" t="str">
        <f>IF($W19="","",VLOOKUP($W19,'(種目・作業用)'!$A$2:$D$36,2,FALSE))</f>
        <v/>
      </c>
      <c r="Y19" s="42" t="str">
        <f>IF($W19="","",VLOOKUP($W19,'(種目・作業用)'!$A$2:$D$36,3,FALSE))</f>
        <v/>
      </c>
      <c r="Z19" s="42" t="str">
        <f>IF($W19="","",VLOOKUP($W19,'(種目・作業用)'!$A$2:$D$36,4,FALSE))</f>
        <v/>
      </c>
      <c r="AA19" s="43" t="str">
        <f>IF(ISNUMBER(V19),IF(LEN(H19)=1,CONCATENATE(H19,J19,L19),CONCATENATE("0",J19,L19)),"")</f>
        <v/>
      </c>
      <c r="AB19" s="3" t="str">
        <f t="shared" si="5"/>
        <v/>
      </c>
      <c r="AC19" s="3" t="str">
        <f t="shared" si="2"/>
        <v/>
      </c>
      <c r="AD19" s="3" t="str">
        <f t="shared" si="6"/>
        <v/>
      </c>
      <c r="AE19" s="3" t="str">
        <f t="shared" si="3"/>
        <v/>
      </c>
      <c r="AF19" s="45" t="str">
        <f t="shared" si="7"/>
        <v/>
      </c>
      <c r="AG19" s="46" t="str">
        <f t="shared" si="8"/>
        <v/>
      </c>
      <c r="AH19" s="3" t="str">
        <f t="shared" ref="AH19:AH24" si="16">IF(ISBLANK(D19),"",IF(LEFT($B$19,1)="男",1,2))</f>
        <v/>
      </c>
      <c r="AI19" s="3"/>
      <c r="AJ19" s="3" t="str">
        <f t="shared" si="9"/>
        <v/>
      </c>
      <c r="AK19" s="3" t="s">
        <v>161</v>
      </c>
      <c r="AL19" s="1"/>
      <c r="AM19" s="1" t="str">
        <f t="shared" si="10"/>
        <v>　</v>
      </c>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customFormat="1" ht="24" customHeight="1">
      <c r="A20" s="194"/>
      <c r="B20" s="196"/>
      <c r="C20" s="197"/>
      <c r="D20" s="4"/>
      <c r="E20" s="4"/>
      <c r="F20" s="4"/>
      <c r="G20" s="4"/>
      <c r="H20" s="200"/>
      <c r="I20" s="232"/>
      <c r="J20" s="233"/>
      <c r="K20" s="234"/>
      <c r="L20" s="237"/>
      <c r="M20" s="240"/>
      <c r="N20" s="234"/>
      <c r="O20" s="232"/>
      <c r="P20" s="234"/>
      <c r="Q20" s="210"/>
      <c r="R20" s="5"/>
      <c r="S20" s="1"/>
      <c r="T20" s="1"/>
      <c r="U20" s="1"/>
      <c r="V20" s="3" t="str">
        <f t="shared" si="14"/>
        <v/>
      </c>
      <c r="W20" s="41" t="str">
        <f t="shared" si="15"/>
        <v/>
      </c>
      <c r="X20" s="42" t="str">
        <f>IF($W20="","",VLOOKUP($W20,'(種目・作業用)'!$A$2:$D$36,2,FALSE))</f>
        <v/>
      </c>
      <c r="Y20" s="42" t="str">
        <f>IF($W20="","",VLOOKUP($W20,'(種目・作業用)'!$A$2:$D$36,3,FALSE))</f>
        <v/>
      </c>
      <c r="Z20" s="42" t="str">
        <f>IF($W20="","",VLOOKUP($W20,'(種目・作業用)'!$A$2:$D$36,4,FALSE))</f>
        <v/>
      </c>
      <c r="AA20" s="43"/>
      <c r="AB20" s="3" t="str">
        <f t="shared" si="5"/>
        <v/>
      </c>
      <c r="AC20" s="3" t="str">
        <f t="shared" si="2"/>
        <v/>
      </c>
      <c r="AD20" s="3" t="str">
        <f t="shared" si="6"/>
        <v/>
      </c>
      <c r="AE20" s="3" t="str">
        <f t="shared" si="3"/>
        <v/>
      </c>
      <c r="AF20" s="45" t="str">
        <f t="shared" si="7"/>
        <v/>
      </c>
      <c r="AG20" s="46" t="str">
        <f t="shared" si="8"/>
        <v/>
      </c>
      <c r="AH20" s="3" t="str">
        <f t="shared" si="16"/>
        <v/>
      </c>
      <c r="AI20" s="3"/>
      <c r="AJ20" s="3" t="str">
        <f t="shared" si="9"/>
        <v/>
      </c>
      <c r="AK20" s="3" t="s">
        <v>161</v>
      </c>
      <c r="AL20" s="1"/>
      <c r="AM20" s="1" t="str">
        <f t="shared" si="10"/>
        <v>　</v>
      </c>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row>
    <row r="21" spans="1:114" customFormat="1" ht="24" customHeight="1">
      <c r="A21" s="194"/>
      <c r="B21" s="196"/>
      <c r="C21" s="197"/>
      <c r="D21" s="4"/>
      <c r="E21" s="4"/>
      <c r="F21" s="4"/>
      <c r="G21" s="4"/>
      <c r="H21" s="200"/>
      <c r="I21" s="232"/>
      <c r="J21" s="233"/>
      <c r="K21" s="234"/>
      <c r="L21" s="237"/>
      <c r="M21" s="240"/>
      <c r="N21" s="234"/>
      <c r="O21" s="232"/>
      <c r="P21" s="234"/>
      <c r="Q21" s="210"/>
      <c r="R21" s="5"/>
      <c r="S21" s="1"/>
      <c r="T21" s="1"/>
      <c r="U21" s="1"/>
      <c r="V21" s="3" t="str">
        <f t="shared" si="14"/>
        <v/>
      </c>
      <c r="W21" s="41" t="str">
        <f t="shared" si="15"/>
        <v/>
      </c>
      <c r="X21" s="42" t="str">
        <f>IF($W21="","",VLOOKUP($W21,'(種目・作業用)'!$A$2:$D$36,2,FALSE))</f>
        <v/>
      </c>
      <c r="Y21" s="42" t="str">
        <f>IF($W21="","",VLOOKUP($W21,'(種目・作業用)'!$A$2:$D$36,3,FALSE))</f>
        <v/>
      </c>
      <c r="Z21" s="42" t="str">
        <f>IF($W21="","",VLOOKUP($W21,'(種目・作業用)'!$A$2:$D$36,4,FALSE))</f>
        <v/>
      </c>
      <c r="AA21" s="43"/>
      <c r="AB21" s="3" t="str">
        <f t="shared" si="5"/>
        <v/>
      </c>
      <c r="AC21" s="3" t="str">
        <f t="shared" si="2"/>
        <v/>
      </c>
      <c r="AD21" s="3" t="str">
        <f t="shared" si="6"/>
        <v/>
      </c>
      <c r="AE21" s="3" t="str">
        <f t="shared" si="3"/>
        <v/>
      </c>
      <c r="AF21" s="45" t="str">
        <f t="shared" si="7"/>
        <v/>
      </c>
      <c r="AG21" s="46" t="str">
        <f t="shared" si="8"/>
        <v/>
      </c>
      <c r="AH21" s="3" t="str">
        <f t="shared" si="16"/>
        <v/>
      </c>
      <c r="AI21" s="3"/>
      <c r="AJ21" s="3" t="str">
        <f t="shared" si="9"/>
        <v/>
      </c>
      <c r="AK21" s="3" t="s">
        <v>161</v>
      </c>
      <c r="AL21" s="1"/>
      <c r="AM21" s="1" t="str">
        <f t="shared" si="10"/>
        <v>　</v>
      </c>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customFormat="1" ht="24" customHeight="1">
      <c r="A22" s="194"/>
      <c r="B22" s="196"/>
      <c r="C22" s="197"/>
      <c r="D22" s="4"/>
      <c r="E22" s="4"/>
      <c r="F22" s="4"/>
      <c r="G22" s="4"/>
      <c r="H22" s="200"/>
      <c r="I22" s="232"/>
      <c r="J22" s="233"/>
      <c r="K22" s="234"/>
      <c r="L22" s="237"/>
      <c r="M22" s="240"/>
      <c r="N22" s="234"/>
      <c r="O22" s="232"/>
      <c r="P22" s="234"/>
      <c r="Q22" s="210"/>
      <c r="R22" s="5"/>
      <c r="S22" s="1"/>
      <c r="T22" s="1"/>
      <c r="U22" s="1"/>
      <c r="V22" s="3" t="str">
        <f t="shared" si="14"/>
        <v/>
      </c>
      <c r="W22" s="41" t="str">
        <f t="shared" si="15"/>
        <v/>
      </c>
      <c r="X22" s="42" t="str">
        <f>IF($W22="","",VLOOKUP($W22,'(種目・作業用)'!$A$2:$D$36,2,FALSE))</f>
        <v/>
      </c>
      <c r="Y22" s="42" t="str">
        <f>IF($W22="","",VLOOKUP($W22,'(種目・作業用)'!$A$2:$D$36,3,FALSE))</f>
        <v/>
      </c>
      <c r="Z22" s="42" t="str">
        <f>IF($W22="","",VLOOKUP($W22,'(種目・作業用)'!$A$2:$D$36,4,FALSE))</f>
        <v/>
      </c>
      <c r="AA22" s="43"/>
      <c r="AB22" s="3" t="str">
        <f t="shared" si="5"/>
        <v/>
      </c>
      <c r="AC22" s="3" t="str">
        <f t="shared" si="2"/>
        <v/>
      </c>
      <c r="AD22" s="3" t="str">
        <f t="shared" si="6"/>
        <v/>
      </c>
      <c r="AE22" s="3" t="str">
        <f t="shared" si="3"/>
        <v/>
      </c>
      <c r="AF22" s="45" t="str">
        <f t="shared" si="7"/>
        <v/>
      </c>
      <c r="AG22" s="46" t="str">
        <f t="shared" si="8"/>
        <v/>
      </c>
      <c r="AH22" s="3" t="str">
        <f t="shared" si="16"/>
        <v/>
      </c>
      <c r="AI22" s="3"/>
      <c r="AJ22" s="3" t="str">
        <f t="shared" si="9"/>
        <v/>
      </c>
      <c r="AK22" s="3" t="s">
        <v>161</v>
      </c>
      <c r="AL22" s="1"/>
      <c r="AM22" s="1" t="str">
        <f t="shared" si="10"/>
        <v>　</v>
      </c>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row>
    <row r="23" spans="1:114" customFormat="1" ht="24" customHeight="1">
      <c r="A23" s="194"/>
      <c r="B23" s="196"/>
      <c r="C23" s="197"/>
      <c r="D23" s="4"/>
      <c r="E23" s="4"/>
      <c r="F23" s="4"/>
      <c r="G23" s="4"/>
      <c r="H23" s="200"/>
      <c r="I23" s="232"/>
      <c r="J23" s="233"/>
      <c r="K23" s="234"/>
      <c r="L23" s="237"/>
      <c r="M23" s="240"/>
      <c r="N23" s="234"/>
      <c r="O23" s="232"/>
      <c r="P23" s="234"/>
      <c r="Q23" s="210"/>
      <c r="R23" s="5"/>
      <c r="S23" s="1"/>
      <c r="T23" s="1"/>
      <c r="U23" s="1"/>
      <c r="V23" s="3" t="str">
        <f t="shared" si="14"/>
        <v/>
      </c>
      <c r="W23" s="41" t="str">
        <f t="shared" si="15"/>
        <v/>
      </c>
      <c r="X23" s="42" t="str">
        <f>IF($W23="","",VLOOKUP($W23,'(種目・作業用)'!$A$2:$D$36,2,FALSE))</f>
        <v/>
      </c>
      <c r="Y23" s="42" t="str">
        <f>IF($W23="","",VLOOKUP($W23,'(種目・作業用)'!$A$2:$D$36,3,FALSE))</f>
        <v/>
      </c>
      <c r="Z23" s="42" t="str">
        <f>IF($W23="","",VLOOKUP($W23,'(種目・作業用)'!$A$2:$D$36,4,FALSE))</f>
        <v/>
      </c>
      <c r="AA23" s="43"/>
      <c r="AB23" s="3" t="str">
        <f t="shared" si="5"/>
        <v/>
      </c>
      <c r="AC23" s="3" t="str">
        <f t="shared" si="2"/>
        <v/>
      </c>
      <c r="AD23" s="3" t="str">
        <f t="shared" si="6"/>
        <v/>
      </c>
      <c r="AE23" s="3" t="str">
        <f t="shared" si="3"/>
        <v/>
      </c>
      <c r="AF23" s="45" t="str">
        <f t="shared" si="7"/>
        <v/>
      </c>
      <c r="AG23" s="46" t="str">
        <f t="shared" si="8"/>
        <v/>
      </c>
      <c r="AH23" s="3" t="str">
        <f t="shared" si="16"/>
        <v/>
      </c>
      <c r="AI23" s="3"/>
      <c r="AJ23" s="3" t="str">
        <f t="shared" si="9"/>
        <v/>
      </c>
      <c r="AK23" s="3" t="s">
        <v>161</v>
      </c>
      <c r="AL23" s="1"/>
      <c r="AM23" s="1" t="str">
        <f t="shared" si="10"/>
        <v>　</v>
      </c>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row>
    <row r="24" spans="1:114" customFormat="1" ht="24" customHeight="1">
      <c r="A24" s="195"/>
      <c r="B24" s="198"/>
      <c r="C24" s="199"/>
      <c r="D24" s="28"/>
      <c r="E24" s="28"/>
      <c r="F24" s="28"/>
      <c r="G24" s="28"/>
      <c r="H24" s="200"/>
      <c r="I24" s="232"/>
      <c r="J24" s="233"/>
      <c r="K24" s="234"/>
      <c r="L24" s="237"/>
      <c r="M24" s="240"/>
      <c r="N24" s="234"/>
      <c r="O24" s="232"/>
      <c r="P24" s="234"/>
      <c r="Q24" s="210"/>
      <c r="R24" s="29"/>
      <c r="S24" s="1"/>
      <c r="T24" s="1"/>
      <c r="U24" s="1"/>
      <c r="V24" s="3" t="str">
        <f t="shared" si="14"/>
        <v/>
      </c>
      <c r="W24" s="41" t="str">
        <f t="shared" si="15"/>
        <v/>
      </c>
      <c r="X24" s="42" t="str">
        <f>IF($W24="","",VLOOKUP($W24,'(種目・作業用)'!$A$2:$D$36,2,FALSE))</f>
        <v/>
      </c>
      <c r="Y24" s="42" t="str">
        <f>IF($W24="","",VLOOKUP($W24,'(種目・作業用)'!$A$2:$D$36,3,FALSE))</f>
        <v/>
      </c>
      <c r="Z24" s="42" t="str">
        <f>IF($W24="","",VLOOKUP($W24,'(種目・作業用)'!$A$2:$D$36,4,FALSE))</f>
        <v/>
      </c>
      <c r="AA24" s="43"/>
      <c r="AB24" s="3" t="str">
        <f t="shared" si="5"/>
        <v/>
      </c>
      <c r="AC24" s="3" t="str">
        <f t="shared" si="2"/>
        <v/>
      </c>
      <c r="AD24" s="3" t="str">
        <f t="shared" si="6"/>
        <v/>
      </c>
      <c r="AE24" s="3" t="str">
        <f t="shared" si="3"/>
        <v/>
      </c>
      <c r="AF24" s="45" t="str">
        <f t="shared" si="7"/>
        <v/>
      </c>
      <c r="AG24" s="46" t="str">
        <f t="shared" si="8"/>
        <v/>
      </c>
      <c r="AH24" s="3" t="str">
        <f t="shared" si="16"/>
        <v/>
      </c>
      <c r="AI24" s="3"/>
      <c r="AJ24" s="3" t="str">
        <f t="shared" si="9"/>
        <v/>
      </c>
      <c r="AK24" s="3" t="s">
        <v>161</v>
      </c>
      <c r="AL24" s="1"/>
      <c r="AM24" s="1" t="str">
        <f t="shared" si="10"/>
        <v>　</v>
      </c>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row>
    <row r="25" spans="1:114" customFormat="1" ht="24" customHeight="1">
      <c r="A25" s="193">
        <v>4</v>
      </c>
      <c r="B25" s="183" t="s">
        <v>498</v>
      </c>
      <c r="C25" s="185"/>
      <c r="D25" s="11"/>
      <c r="E25" s="11"/>
      <c r="F25" s="11"/>
      <c r="G25" s="11"/>
      <c r="H25" s="235"/>
      <c r="I25" s="187" t="str">
        <f>IF($B25="","","分")</f>
        <v>分</v>
      </c>
      <c r="J25" s="190"/>
      <c r="K25" s="184" t="str">
        <f>IF($B25="","","秒")</f>
        <v>秒</v>
      </c>
      <c r="L25" s="229"/>
      <c r="M25" s="211"/>
      <c r="N25" s="184" t="str">
        <f>IF($B25="","","月")</f>
        <v>月</v>
      </c>
      <c r="O25" s="187"/>
      <c r="P25" s="184" t="str">
        <f>IF($B25="","","日")</f>
        <v>日</v>
      </c>
      <c r="Q25" s="238"/>
      <c r="R25" s="12"/>
      <c r="S25" s="1"/>
      <c r="T25" s="1" t="str">
        <f>LEFT(B25,1)</f>
        <v>女</v>
      </c>
      <c r="U25" s="1"/>
      <c r="V25" s="3" t="str">
        <f t="shared" ref="V25:V30" si="17">IF(ISBLANK(D25),"",VLOOKUP(CONCATENATE($AF$4,LEFT($B$25,1)),$V$71:$W$80,2,FALSE)+D25*100)</f>
        <v/>
      </c>
      <c r="W25" s="41" t="str">
        <f t="shared" ref="W25:W30" si="18">IF(ISBLANK(D25),"",$B$25)</f>
        <v/>
      </c>
      <c r="X25" s="42" t="str">
        <f>IF($W25="","",VLOOKUP($W25,'(種目・作業用)'!$A$2:$D$36,2,FALSE))</f>
        <v/>
      </c>
      <c r="Y25" s="42" t="str">
        <f>IF($W25="","",VLOOKUP($W25,'(種目・作業用)'!$A$2:$D$36,3,FALSE))</f>
        <v/>
      </c>
      <c r="Z25" s="42" t="str">
        <f>IF($W25="","",VLOOKUP($W25,'(種目・作業用)'!$A$2:$D$36,4,FALSE))</f>
        <v/>
      </c>
      <c r="AA25" s="43" t="str">
        <f>IF(ISNUMBER(V25),IF(LEN(H25)=1,CONCATENATE(H25,J25,L25),CONCATENATE("0",J25,L25)),"")</f>
        <v/>
      </c>
      <c r="AB25" s="3" t="str">
        <f t="shared" si="5"/>
        <v/>
      </c>
      <c r="AC25" s="3" t="str">
        <f t="shared" si="2"/>
        <v/>
      </c>
      <c r="AD25" s="3" t="str">
        <f t="shared" si="6"/>
        <v/>
      </c>
      <c r="AE25" s="3" t="str">
        <f t="shared" si="3"/>
        <v/>
      </c>
      <c r="AF25" s="45" t="str">
        <f t="shared" si="7"/>
        <v/>
      </c>
      <c r="AG25" s="46" t="str">
        <f t="shared" si="8"/>
        <v/>
      </c>
      <c r="AH25" s="3" t="str">
        <f t="shared" ref="AH25:AH30" si="19">IF(ISBLANK(D25),"",IF(LEFT($B$25,1)="男",1,2))</f>
        <v/>
      </c>
      <c r="AI25" s="3"/>
      <c r="AJ25" s="3" t="str">
        <f t="shared" si="9"/>
        <v/>
      </c>
      <c r="AK25" s="3" t="s">
        <v>161</v>
      </c>
      <c r="AL25" s="1"/>
      <c r="AM25" s="1" t="str">
        <f t="shared" si="10"/>
        <v>　</v>
      </c>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row>
    <row r="26" spans="1:114" customFormat="1" ht="24" customHeight="1">
      <c r="A26" s="194"/>
      <c r="B26" s="196"/>
      <c r="C26" s="197"/>
      <c r="D26" s="4"/>
      <c r="E26" s="4"/>
      <c r="F26" s="4"/>
      <c r="G26" s="4"/>
      <c r="H26" s="218"/>
      <c r="I26" s="188"/>
      <c r="J26" s="191"/>
      <c r="K26" s="206"/>
      <c r="L26" s="222"/>
      <c r="M26" s="209"/>
      <c r="N26" s="206"/>
      <c r="O26" s="188"/>
      <c r="P26" s="206"/>
      <c r="Q26" s="204"/>
      <c r="R26" s="5"/>
      <c r="S26" s="1"/>
      <c r="T26" s="1"/>
      <c r="U26" s="1"/>
      <c r="V26" s="3" t="str">
        <f t="shared" si="17"/>
        <v/>
      </c>
      <c r="W26" s="41" t="str">
        <f t="shared" si="18"/>
        <v/>
      </c>
      <c r="X26" s="42" t="str">
        <f>IF($W26="","",VLOOKUP($W26,'(種目・作業用)'!$A$2:$D$36,2,FALSE))</f>
        <v/>
      </c>
      <c r="Y26" s="42" t="str">
        <f>IF($W26="","",VLOOKUP($W26,'(種目・作業用)'!$A$2:$D$36,3,FALSE))</f>
        <v/>
      </c>
      <c r="Z26" s="42" t="str">
        <f>IF($W26="","",VLOOKUP($W26,'(種目・作業用)'!$A$2:$D$36,4,FALSE))</f>
        <v/>
      </c>
      <c r="AA26" s="43"/>
      <c r="AB26" s="3" t="str">
        <f t="shared" si="5"/>
        <v/>
      </c>
      <c r="AC26" s="3" t="str">
        <f t="shared" si="2"/>
        <v/>
      </c>
      <c r="AD26" s="3" t="str">
        <f t="shared" si="6"/>
        <v/>
      </c>
      <c r="AE26" s="3" t="str">
        <f t="shared" si="3"/>
        <v/>
      </c>
      <c r="AF26" s="45" t="str">
        <f t="shared" si="7"/>
        <v/>
      </c>
      <c r="AG26" s="46" t="str">
        <f t="shared" si="8"/>
        <v/>
      </c>
      <c r="AH26" s="3" t="str">
        <f t="shared" si="19"/>
        <v/>
      </c>
      <c r="AI26" s="3"/>
      <c r="AJ26" s="3" t="str">
        <f t="shared" si="9"/>
        <v/>
      </c>
      <c r="AK26" s="3" t="s">
        <v>161</v>
      </c>
      <c r="AL26" s="1"/>
      <c r="AM26" s="1" t="str">
        <f t="shared" si="10"/>
        <v>　</v>
      </c>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row>
    <row r="27" spans="1:114" customFormat="1" ht="24" customHeight="1">
      <c r="A27" s="194"/>
      <c r="B27" s="196"/>
      <c r="C27" s="197"/>
      <c r="D27" s="4"/>
      <c r="E27" s="4"/>
      <c r="F27" s="4"/>
      <c r="G27" s="4"/>
      <c r="H27" s="218"/>
      <c r="I27" s="188"/>
      <c r="J27" s="191"/>
      <c r="K27" s="206"/>
      <c r="L27" s="222"/>
      <c r="M27" s="209"/>
      <c r="N27" s="206"/>
      <c r="O27" s="188"/>
      <c r="P27" s="206"/>
      <c r="Q27" s="204"/>
      <c r="R27" s="5"/>
      <c r="S27" s="1"/>
      <c r="T27" s="1"/>
      <c r="U27" s="1"/>
      <c r="V27" s="3" t="str">
        <f t="shared" si="17"/>
        <v/>
      </c>
      <c r="W27" s="41" t="str">
        <f t="shared" si="18"/>
        <v/>
      </c>
      <c r="X27" s="42" t="str">
        <f>IF($W27="","",VLOOKUP($W27,'(種目・作業用)'!$A$2:$D$36,2,FALSE))</f>
        <v/>
      </c>
      <c r="Y27" s="42" t="str">
        <f>IF($W27="","",VLOOKUP($W27,'(種目・作業用)'!$A$2:$D$36,3,FALSE))</f>
        <v/>
      </c>
      <c r="Z27" s="42" t="str">
        <f>IF($W27="","",VLOOKUP($W27,'(種目・作業用)'!$A$2:$D$36,4,FALSE))</f>
        <v/>
      </c>
      <c r="AA27" s="43"/>
      <c r="AB27" s="3" t="str">
        <f t="shared" si="5"/>
        <v/>
      </c>
      <c r="AC27" s="3" t="str">
        <f t="shared" si="2"/>
        <v/>
      </c>
      <c r="AD27" s="3" t="str">
        <f t="shared" si="6"/>
        <v/>
      </c>
      <c r="AE27" s="3" t="str">
        <f t="shared" si="3"/>
        <v/>
      </c>
      <c r="AF27" s="45" t="str">
        <f t="shared" si="7"/>
        <v/>
      </c>
      <c r="AG27" s="46" t="str">
        <f t="shared" si="8"/>
        <v/>
      </c>
      <c r="AH27" s="3" t="str">
        <f t="shared" si="19"/>
        <v/>
      </c>
      <c r="AI27" s="3"/>
      <c r="AJ27" s="3" t="str">
        <f t="shared" si="9"/>
        <v/>
      </c>
      <c r="AK27" s="3" t="s">
        <v>161</v>
      </c>
      <c r="AL27" s="1"/>
      <c r="AM27" s="1" t="str">
        <f t="shared" si="10"/>
        <v>　</v>
      </c>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row>
    <row r="28" spans="1:114" customFormat="1" ht="24" customHeight="1">
      <c r="A28" s="194"/>
      <c r="B28" s="196"/>
      <c r="C28" s="197"/>
      <c r="D28" s="4"/>
      <c r="E28" s="4"/>
      <c r="F28" s="4"/>
      <c r="G28" s="4"/>
      <c r="H28" s="218"/>
      <c r="I28" s="188"/>
      <c r="J28" s="191"/>
      <c r="K28" s="206"/>
      <c r="L28" s="222"/>
      <c r="M28" s="209"/>
      <c r="N28" s="206"/>
      <c r="O28" s="188"/>
      <c r="P28" s="206"/>
      <c r="Q28" s="204"/>
      <c r="R28" s="5"/>
      <c r="S28" s="1"/>
      <c r="T28" s="1"/>
      <c r="U28" s="1"/>
      <c r="V28" s="3" t="str">
        <f t="shared" si="17"/>
        <v/>
      </c>
      <c r="W28" s="41" t="str">
        <f t="shared" si="18"/>
        <v/>
      </c>
      <c r="X28" s="42" t="str">
        <f>IF($W28="","",VLOOKUP($W28,'(種目・作業用)'!$A$2:$D$36,2,FALSE))</f>
        <v/>
      </c>
      <c r="Y28" s="42" t="str">
        <f>IF($W28="","",VLOOKUP($W28,'(種目・作業用)'!$A$2:$D$36,3,FALSE))</f>
        <v/>
      </c>
      <c r="Z28" s="42" t="str">
        <f>IF($W28="","",VLOOKUP($W28,'(種目・作業用)'!$A$2:$D$36,4,FALSE))</f>
        <v/>
      </c>
      <c r="AA28" s="43"/>
      <c r="AB28" s="3" t="str">
        <f t="shared" si="5"/>
        <v/>
      </c>
      <c r="AC28" s="3" t="str">
        <f t="shared" si="2"/>
        <v/>
      </c>
      <c r="AD28" s="3" t="str">
        <f t="shared" si="6"/>
        <v/>
      </c>
      <c r="AE28" s="3" t="str">
        <f t="shared" si="3"/>
        <v/>
      </c>
      <c r="AF28" s="45" t="str">
        <f t="shared" si="7"/>
        <v/>
      </c>
      <c r="AG28" s="46" t="str">
        <f t="shared" si="8"/>
        <v/>
      </c>
      <c r="AH28" s="3" t="str">
        <f t="shared" si="19"/>
        <v/>
      </c>
      <c r="AI28" s="3"/>
      <c r="AJ28" s="3" t="str">
        <f t="shared" si="9"/>
        <v/>
      </c>
      <c r="AK28" s="3" t="s">
        <v>161</v>
      </c>
      <c r="AL28" s="1"/>
      <c r="AM28" s="1" t="str">
        <f t="shared" si="10"/>
        <v>　</v>
      </c>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row>
    <row r="29" spans="1:114" customFormat="1" ht="24" customHeight="1">
      <c r="A29" s="194"/>
      <c r="B29" s="196"/>
      <c r="C29" s="197"/>
      <c r="D29" s="4"/>
      <c r="E29" s="4"/>
      <c r="F29" s="4"/>
      <c r="G29" s="4"/>
      <c r="H29" s="218"/>
      <c r="I29" s="188"/>
      <c r="J29" s="191"/>
      <c r="K29" s="206"/>
      <c r="L29" s="222"/>
      <c r="M29" s="209"/>
      <c r="N29" s="206"/>
      <c r="O29" s="188"/>
      <c r="P29" s="206"/>
      <c r="Q29" s="204"/>
      <c r="R29" s="5"/>
      <c r="S29" s="1"/>
      <c r="T29" s="1"/>
      <c r="U29" s="1"/>
      <c r="V29" s="3" t="str">
        <f t="shared" si="17"/>
        <v/>
      </c>
      <c r="W29" s="41" t="str">
        <f t="shared" si="18"/>
        <v/>
      </c>
      <c r="X29" s="42" t="str">
        <f>IF($W29="","",VLOOKUP($W29,'(種目・作業用)'!$A$2:$D$36,2,FALSE))</f>
        <v/>
      </c>
      <c r="Y29" s="42" t="str">
        <f>IF($W29="","",VLOOKUP($W29,'(種目・作業用)'!$A$2:$D$36,3,FALSE))</f>
        <v/>
      </c>
      <c r="Z29" s="42" t="str">
        <f>IF($W29="","",VLOOKUP($W29,'(種目・作業用)'!$A$2:$D$36,4,FALSE))</f>
        <v/>
      </c>
      <c r="AA29" s="43"/>
      <c r="AB29" s="3" t="str">
        <f t="shared" si="5"/>
        <v/>
      </c>
      <c r="AC29" s="3" t="str">
        <f t="shared" si="2"/>
        <v/>
      </c>
      <c r="AD29" s="3" t="str">
        <f t="shared" si="6"/>
        <v/>
      </c>
      <c r="AE29" s="3" t="str">
        <f t="shared" si="3"/>
        <v/>
      </c>
      <c r="AF29" s="45" t="str">
        <f t="shared" si="7"/>
        <v/>
      </c>
      <c r="AG29" s="46" t="str">
        <f t="shared" si="8"/>
        <v/>
      </c>
      <c r="AH29" s="3" t="str">
        <f t="shared" si="19"/>
        <v/>
      </c>
      <c r="AI29" s="3"/>
      <c r="AJ29" s="3" t="str">
        <f t="shared" si="9"/>
        <v/>
      </c>
      <c r="AK29" s="3" t="s">
        <v>161</v>
      </c>
      <c r="AL29" s="1"/>
      <c r="AM29" s="1" t="str">
        <f t="shared" si="10"/>
        <v>　</v>
      </c>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row>
    <row r="30" spans="1:114" customFormat="1" ht="24" customHeight="1">
      <c r="A30" s="195"/>
      <c r="B30" s="198"/>
      <c r="C30" s="199"/>
      <c r="D30" s="28"/>
      <c r="E30" s="28"/>
      <c r="F30" s="28"/>
      <c r="G30" s="28"/>
      <c r="H30" s="236"/>
      <c r="I30" s="189"/>
      <c r="J30" s="192"/>
      <c r="K30" s="213"/>
      <c r="L30" s="230"/>
      <c r="M30" s="212"/>
      <c r="N30" s="213"/>
      <c r="O30" s="189"/>
      <c r="P30" s="213"/>
      <c r="Q30" s="239"/>
      <c r="R30" s="29"/>
      <c r="S30" s="1"/>
      <c r="T30" s="1"/>
      <c r="U30" s="1"/>
      <c r="V30" s="3" t="str">
        <f t="shared" si="17"/>
        <v/>
      </c>
      <c r="W30" s="41" t="str">
        <f t="shared" si="18"/>
        <v/>
      </c>
      <c r="X30" s="42" t="str">
        <f>IF($W30="","",VLOOKUP($W30,'(種目・作業用)'!$A$2:$D$36,2,FALSE))</f>
        <v/>
      </c>
      <c r="Y30" s="42" t="str">
        <f>IF($W30="","",VLOOKUP($W30,'(種目・作業用)'!$A$2:$D$36,3,FALSE))</f>
        <v/>
      </c>
      <c r="Z30" s="42" t="str">
        <f>IF($W30="","",VLOOKUP($W30,'(種目・作業用)'!$A$2:$D$36,4,FALSE))</f>
        <v/>
      </c>
      <c r="AA30" s="43"/>
      <c r="AB30" s="3" t="str">
        <f t="shared" si="5"/>
        <v/>
      </c>
      <c r="AC30" s="3" t="str">
        <f t="shared" si="2"/>
        <v/>
      </c>
      <c r="AD30" s="3" t="str">
        <f t="shared" si="6"/>
        <v/>
      </c>
      <c r="AE30" s="3" t="str">
        <f t="shared" si="3"/>
        <v/>
      </c>
      <c r="AF30" s="45" t="str">
        <f t="shared" si="7"/>
        <v/>
      </c>
      <c r="AG30" s="46" t="str">
        <f t="shared" si="8"/>
        <v/>
      </c>
      <c r="AH30" s="3" t="str">
        <f t="shared" si="19"/>
        <v/>
      </c>
      <c r="AI30" s="3"/>
      <c r="AJ30" s="3" t="str">
        <f t="shared" si="9"/>
        <v/>
      </c>
      <c r="AK30" s="3" t="s">
        <v>161</v>
      </c>
      <c r="AL30" s="1"/>
      <c r="AM30" s="1" t="str">
        <f t="shared" si="10"/>
        <v>　</v>
      </c>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row>
    <row r="31" spans="1:114">
      <c r="V31" s="1"/>
      <c r="W31" s="20"/>
      <c r="X31" s="1"/>
      <c r="Y31" s="1"/>
      <c r="Z31" s="1"/>
      <c r="AA31" s="1"/>
      <c r="AB31" s="1"/>
      <c r="AC31" s="1"/>
      <c r="AD31" s="1"/>
      <c r="AE31" s="1"/>
      <c r="AF31" s="1"/>
      <c r="AG31" s="1"/>
      <c r="AH31" s="1"/>
      <c r="AI31" s="1"/>
      <c r="AJ31" s="1"/>
      <c r="AK31" s="1"/>
      <c r="AL31" s="1"/>
      <c r="AM31" s="1"/>
    </row>
    <row r="32" spans="1:114">
      <c r="V32" s="1"/>
      <c r="W32" s="20"/>
      <c r="X32" s="1"/>
      <c r="Y32" s="1"/>
      <c r="Z32" s="1"/>
      <c r="AA32" s="1"/>
      <c r="AB32" s="1"/>
      <c r="AC32" s="1"/>
      <c r="AD32" s="1"/>
      <c r="AE32" s="1"/>
      <c r="AF32" s="1"/>
      <c r="AG32" s="1"/>
      <c r="AH32" s="1"/>
      <c r="AI32" s="1"/>
      <c r="AJ32" s="1"/>
      <c r="AK32" s="1"/>
      <c r="AL32" s="1"/>
      <c r="AM32" s="1"/>
    </row>
    <row r="33" spans="22:39">
      <c r="V33" s="1"/>
      <c r="W33" s="20"/>
      <c r="X33" s="1"/>
      <c r="Y33" s="1"/>
      <c r="Z33" s="1"/>
      <c r="AA33" s="1"/>
      <c r="AB33" s="1"/>
      <c r="AC33" s="1"/>
      <c r="AD33" s="1"/>
      <c r="AE33" s="1"/>
      <c r="AF33" s="1"/>
      <c r="AG33" s="1"/>
      <c r="AH33" s="1"/>
      <c r="AI33" s="1"/>
      <c r="AJ33" s="1"/>
      <c r="AK33" s="1"/>
      <c r="AL33" s="1"/>
      <c r="AM33" s="1"/>
    </row>
    <row r="34" spans="22:39">
      <c r="V34" s="1"/>
      <c r="W34" s="20"/>
      <c r="X34" s="1"/>
      <c r="Y34" s="1"/>
      <c r="Z34" s="1"/>
      <c r="AA34" s="1"/>
      <c r="AB34" s="1"/>
      <c r="AC34" s="1"/>
      <c r="AD34" s="1"/>
      <c r="AE34" s="1"/>
      <c r="AF34" s="1"/>
      <c r="AG34" s="1"/>
      <c r="AH34" s="1"/>
      <c r="AI34" s="1"/>
      <c r="AJ34" s="1"/>
      <c r="AK34" s="1"/>
      <c r="AL34" s="1"/>
      <c r="AM34" s="1"/>
    </row>
    <row r="35" spans="22:39">
      <c r="V35" s="1"/>
      <c r="W35" s="20"/>
      <c r="X35" s="1"/>
      <c r="Y35" s="1"/>
      <c r="Z35" s="1"/>
      <c r="AA35" s="1"/>
      <c r="AB35" s="1"/>
      <c r="AC35" s="1"/>
      <c r="AD35" s="1"/>
      <c r="AE35" s="1"/>
      <c r="AF35" s="1"/>
      <c r="AG35" s="1"/>
      <c r="AH35" s="1"/>
      <c r="AI35" s="1"/>
      <c r="AJ35" s="1"/>
      <c r="AK35" s="1"/>
      <c r="AL35" s="1"/>
      <c r="AM35" s="1"/>
    </row>
    <row r="36" spans="22:39">
      <c r="V36" s="1"/>
      <c r="W36" s="20"/>
      <c r="X36" s="1"/>
      <c r="Y36" s="1"/>
      <c r="Z36" s="1"/>
      <c r="AA36" s="1"/>
      <c r="AB36" s="1"/>
      <c r="AC36" s="1"/>
      <c r="AD36" s="1"/>
      <c r="AE36" s="1"/>
      <c r="AF36" s="1"/>
      <c r="AG36" s="1"/>
      <c r="AH36" s="1"/>
      <c r="AI36" s="1"/>
      <c r="AJ36" s="1"/>
      <c r="AK36" s="1"/>
      <c r="AL36" s="1"/>
      <c r="AM36" s="1"/>
    </row>
    <row r="37" spans="22:39">
      <c r="V37" s="1"/>
      <c r="W37" s="20"/>
      <c r="X37" s="1"/>
      <c r="Y37" s="1"/>
      <c r="Z37" s="1"/>
      <c r="AA37" s="1"/>
      <c r="AB37" s="1"/>
      <c r="AC37" s="1"/>
      <c r="AD37" s="1"/>
      <c r="AE37" s="1"/>
      <c r="AF37" s="1"/>
      <c r="AG37" s="1"/>
      <c r="AH37" s="1"/>
      <c r="AI37" s="1"/>
      <c r="AJ37" s="1"/>
      <c r="AK37" s="1"/>
      <c r="AL37" s="1"/>
      <c r="AM37" s="1"/>
    </row>
    <row r="38" spans="22:39">
      <c r="V38" s="1"/>
      <c r="W38" s="20"/>
      <c r="X38" s="1"/>
      <c r="Y38" s="1"/>
      <c r="Z38" s="1"/>
      <c r="AA38" s="1"/>
      <c r="AB38" s="1"/>
      <c r="AC38" s="1"/>
      <c r="AD38" s="1"/>
      <c r="AE38" s="1"/>
      <c r="AF38" s="1"/>
      <c r="AG38" s="1"/>
      <c r="AH38" s="1"/>
      <c r="AI38" s="1"/>
      <c r="AJ38" s="1"/>
      <c r="AK38" s="1"/>
      <c r="AL38" s="1"/>
      <c r="AM38" s="1"/>
    </row>
    <row r="39" spans="22:39">
      <c r="V39" s="1"/>
      <c r="W39" s="20"/>
      <c r="X39" s="1"/>
      <c r="Y39" s="1"/>
      <c r="Z39" s="1"/>
      <c r="AA39" s="1"/>
      <c r="AB39" s="1"/>
      <c r="AC39" s="1"/>
      <c r="AD39" s="1"/>
      <c r="AE39" s="1"/>
      <c r="AF39" s="1"/>
      <c r="AG39" s="1"/>
      <c r="AH39" s="1"/>
      <c r="AI39" s="1"/>
      <c r="AJ39" s="1"/>
      <c r="AK39" s="1"/>
      <c r="AL39" s="1"/>
      <c r="AM39" s="1"/>
    </row>
    <row r="40" spans="22:39">
      <c r="V40" s="1"/>
      <c r="W40" s="20"/>
      <c r="X40" s="1"/>
      <c r="Y40" s="1"/>
      <c r="Z40" s="1"/>
      <c r="AA40" s="1"/>
      <c r="AB40" s="1"/>
      <c r="AC40" s="1"/>
      <c r="AD40" s="1"/>
      <c r="AE40" s="1"/>
      <c r="AF40" s="1"/>
      <c r="AG40" s="1"/>
      <c r="AH40" s="1"/>
      <c r="AI40" s="1"/>
      <c r="AJ40" s="1"/>
      <c r="AK40" s="1"/>
      <c r="AL40" s="1"/>
      <c r="AM40" s="1"/>
    </row>
    <row r="41" spans="22:39">
      <c r="V41" s="1"/>
      <c r="W41" s="20"/>
      <c r="X41" s="1"/>
      <c r="Y41" s="1"/>
      <c r="Z41" s="1"/>
      <c r="AA41" s="1"/>
      <c r="AB41" s="1"/>
      <c r="AC41" s="1"/>
      <c r="AD41" s="1"/>
      <c r="AE41" s="1"/>
      <c r="AF41" s="1"/>
      <c r="AG41" s="1"/>
      <c r="AH41" s="1"/>
      <c r="AI41" s="1"/>
      <c r="AJ41" s="1"/>
      <c r="AK41" s="1"/>
      <c r="AL41" s="1"/>
      <c r="AM41" s="1"/>
    </row>
    <row r="42" spans="22:39">
      <c r="V42" s="1"/>
      <c r="W42" s="20"/>
      <c r="X42" s="1"/>
      <c r="Y42" s="1"/>
      <c r="Z42" s="1"/>
      <c r="AA42" s="1"/>
      <c r="AB42" s="1"/>
      <c r="AC42" s="1"/>
      <c r="AD42" s="1"/>
      <c r="AE42" s="1"/>
      <c r="AF42" s="1"/>
      <c r="AG42" s="1"/>
      <c r="AH42" s="1"/>
      <c r="AI42" s="1"/>
      <c r="AJ42" s="1"/>
      <c r="AK42" s="1"/>
      <c r="AL42" s="1"/>
      <c r="AM42" s="1"/>
    </row>
    <row r="43" spans="22:39">
      <c r="V43" s="1"/>
      <c r="W43" s="20"/>
      <c r="X43" s="1"/>
      <c r="Y43" s="1"/>
      <c r="Z43" s="1"/>
      <c r="AA43" s="1"/>
      <c r="AB43" s="1"/>
      <c r="AC43" s="1"/>
      <c r="AD43" s="1"/>
      <c r="AE43" s="1"/>
      <c r="AF43" s="1"/>
      <c r="AG43" s="1"/>
      <c r="AH43" s="1"/>
      <c r="AI43" s="1"/>
      <c r="AJ43" s="1"/>
      <c r="AK43" s="1"/>
      <c r="AL43" s="1"/>
      <c r="AM43" s="1"/>
    </row>
    <row r="44" spans="22:39">
      <c r="V44" s="1"/>
      <c r="W44" s="20"/>
      <c r="X44" s="1"/>
      <c r="Y44" s="1"/>
      <c r="Z44" s="1"/>
      <c r="AA44" s="1"/>
      <c r="AB44" s="1"/>
      <c r="AC44" s="1"/>
      <c r="AD44" s="1"/>
      <c r="AE44" s="1"/>
      <c r="AF44" s="1"/>
      <c r="AG44" s="1"/>
      <c r="AH44" s="1"/>
      <c r="AI44" s="1"/>
      <c r="AJ44" s="1"/>
      <c r="AK44" s="1"/>
      <c r="AL44" s="1"/>
      <c r="AM44" s="1"/>
    </row>
    <row r="45" spans="22:39">
      <c r="V45" s="1"/>
      <c r="W45" s="20"/>
      <c r="X45" s="1"/>
      <c r="Y45" s="1"/>
      <c r="Z45" s="1"/>
      <c r="AA45" s="1"/>
      <c r="AB45" s="1"/>
      <c r="AC45" s="1"/>
      <c r="AD45" s="1"/>
      <c r="AE45" s="1"/>
      <c r="AF45" s="1"/>
      <c r="AG45" s="1"/>
      <c r="AH45" s="1"/>
      <c r="AI45" s="1"/>
      <c r="AJ45" s="1"/>
      <c r="AK45" s="1"/>
      <c r="AL45" s="1"/>
      <c r="AM45" s="1"/>
    </row>
    <row r="46" spans="22:39">
      <c r="V46" s="1"/>
      <c r="W46" s="20"/>
      <c r="X46" s="1"/>
      <c r="Y46" s="1"/>
      <c r="Z46" s="1"/>
      <c r="AA46" s="1"/>
      <c r="AB46" s="1"/>
      <c r="AC46" s="1"/>
      <c r="AD46" s="1"/>
      <c r="AE46" s="1"/>
      <c r="AF46" s="1"/>
      <c r="AG46" s="1"/>
      <c r="AH46" s="1"/>
      <c r="AI46" s="1"/>
      <c r="AJ46" s="1"/>
      <c r="AK46" s="1"/>
      <c r="AL46" s="1"/>
      <c r="AM46" s="1"/>
    </row>
    <row r="47" spans="22:39">
      <c r="V47" s="1"/>
      <c r="W47" s="20"/>
      <c r="X47" s="1"/>
      <c r="Y47" s="1"/>
      <c r="Z47" s="1"/>
      <c r="AA47" s="1"/>
      <c r="AB47" s="1"/>
      <c r="AC47" s="1"/>
      <c r="AD47" s="1"/>
      <c r="AE47" s="1"/>
      <c r="AF47" s="1"/>
      <c r="AG47" s="1"/>
      <c r="AH47" s="1"/>
      <c r="AI47" s="1"/>
      <c r="AJ47" s="1"/>
      <c r="AK47" s="1"/>
      <c r="AL47" s="1"/>
      <c r="AM47" s="1"/>
    </row>
    <row r="48" spans="22:39">
      <c r="V48" s="1"/>
      <c r="W48" s="20"/>
      <c r="X48" s="1"/>
      <c r="Y48" s="1"/>
      <c r="Z48" s="1"/>
      <c r="AA48" s="1"/>
      <c r="AB48" s="1"/>
      <c r="AC48" s="1"/>
      <c r="AD48" s="1"/>
      <c r="AE48" s="1"/>
      <c r="AF48" s="1"/>
      <c r="AG48" s="1"/>
      <c r="AH48" s="1"/>
      <c r="AI48" s="1"/>
      <c r="AJ48" s="1"/>
      <c r="AK48" s="1"/>
      <c r="AL48" s="1"/>
      <c r="AM48" s="1"/>
    </row>
    <row r="49" spans="22:39">
      <c r="V49" s="1"/>
      <c r="W49" s="20"/>
      <c r="X49" s="1"/>
      <c r="Y49" s="1"/>
      <c r="Z49" s="1"/>
      <c r="AA49" s="1"/>
      <c r="AB49" s="1"/>
      <c r="AC49" s="1"/>
      <c r="AD49" s="1"/>
      <c r="AE49" s="1"/>
      <c r="AF49" s="1"/>
      <c r="AG49" s="1"/>
      <c r="AH49" s="1"/>
      <c r="AI49" s="1"/>
      <c r="AJ49" s="1"/>
      <c r="AK49" s="1"/>
      <c r="AL49" s="1"/>
      <c r="AM49" s="1"/>
    </row>
    <row r="50" spans="22:39">
      <c r="V50" s="1"/>
      <c r="W50" s="20"/>
      <c r="X50" s="1"/>
      <c r="Y50" s="1"/>
      <c r="Z50" s="1"/>
      <c r="AA50" s="1"/>
      <c r="AB50" s="1"/>
      <c r="AC50" s="1"/>
      <c r="AD50" s="1"/>
      <c r="AE50" s="1"/>
      <c r="AF50" s="1"/>
      <c r="AG50" s="1"/>
      <c r="AH50" s="1"/>
      <c r="AI50" s="1"/>
      <c r="AJ50" s="1"/>
      <c r="AK50" s="1"/>
      <c r="AL50" s="1"/>
      <c r="AM50" s="1"/>
    </row>
    <row r="51" spans="22:39">
      <c r="V51" s="1"/>
      <c r="W51" s="20"/>
      <c r="X51" s="1"/>
      <c r="Y51" s="1"/>
      <c r="Z51" s="1"/>
      <c r="AA51" s="1"/>
      <c r="AB51" s="1"/>
      <c r="AC51" s="1"/>
      <c r="AD51" s="1"/>
      <c r="AE51" s="1"/>
      <c r="AF51" s="1"/>
      <c r="AG51" s="1"/>
      <c r="AH51" s="1"/>
      <c r="AI51" s="1"/>
      <c r="AJ51" s="1"/>
      <c r="AK51" s="1"/>
      <c r="AL51" s="1"/>
      <c r="AM51" s="1"/>
    </row>
    <row r="52" spans="22:39">
      <c r="V52" s="1"/>
      <c r="W52" s="20"/>
      <c r="X52" s="1"/>
      <c r="Y52" s="1"/>
      <c r="Z52" s="1"/>
      <c r="AA52" s="1"/>
      <c r="AB52" s="1"/>
      <c r="AC52" s="1"/>
      <c r="AD52" s="1"/>
      <c r="AE52" s="1"/>
      <c r="AF52" s="1"/>
      <c r="AG52" s="1"/>
      <c r="AH52" s="1"/>
      <c r="AI52" s="1"/>
      <c r="AJ52" s="1"/>
      <c r="AK52" s="1"/>
      <c r="AL52" s="1"/>
      <c r="AM52" s="1"/>
    </row>
    <row r="53" spans="22:39">
      <c r="V53" s="1"/>
      <c r="W53" s="20"/>
      <c r="X53" s="1"/>
      <c r="Y53" s="1"/>
      <c r="Z53" s="1"/>
      <c r="AA53" s="1"/>
      <c r="AB53" s="1"/>
      <c r="AC53" s="1"/>
      <c r="AD53" s="1"/>
      <c r="AE53" s="1"/>
      <c r="AF53" s="1"/>
      <c r="AG53" s="1"/>
      <c r="AH53" s="1"/>
      <c r="AI53" s="1"/>
      <c r="AJ53" s="1"/>
      <c r="AK53" s="1"/>
      <c r="AL53" s="1"/>
      <c r="AM53" s="1"/>
    </row>
    <row r="54" spans="22:39">
      <c r="V54" s="1"/>
      <c r="W54" s="20"/>
      <c r="X54" s="1"/>
      <c r="Y54" s="1"/>
      <c r="Z54" s="1"/>
      <c r="AA54" s="1"/>
      <c r="AB54" s="1"/>
      <c r="AC54" s="1"/>
      <c r="AD54" s="1"/>
      <c r="AE54" s="1"/>
      <c r="AF54" s="1"/>
      <c r="AG54" s="1"/>
      <c r="AH54" s="1"/>
      <c r="AI54" s="1"/>
      <c r="AJ54" s="1"/>
      <c r="AK54" s="1"/>
      <c r="AL54" s="1"/>
      <c r="AM54" s="1"/>
    </row>
    <row r="55" spans="22:39">
      <c r="V55" s="1"/>
      <c r="W55" s="20"/>
      <c r="X55" s="1"/>
      <c r="Y55" s="1"/>
      <c r="Z55" s="1"/>
      <c r="AA55" s="1"/>
      <c r="AB55" s="1"/>
      <c r="AC55" s="1"/>
      <c r="AD55" s="1"/>
      <c r="AE55" s="1"/>
      <c r="AF55" s="1"/>
      <c r="AG55" s="1"/>
      <c r="AH55" s="1"/>
      <c r="AI55" s="1"/>
      <c r="AJ55" s="1"/>
      <c r="AK55" s="1"/>
      <c r="AL55" s="1"/>
      <c r="AM55" s="1"/>
    </row>
    <row r="56" spans="22:39">
      <c r="V56" s="1"/>
      <c r="W56" s="20"/>
      <c r="X56" s="1"/>
      <c r="Y56" s="1"/>
      <c r="Z56" s="1"/>
      <c r="AA56" s="1"/>
      <c r="AB56" s="1"/>
      <c r="AC56" s="1"/>
      <c r="AD56" s="1"/>
      <c r="AE56" s="1"/>
      <c r="AF56" s="1"/>
      <c r="AG56" s="1"/>
      <c r="AH56" s="1"/>
      <c r="AI56" s="1"/>
      <c r="AJ56" s="1"/>
      <c r="AK56" s="1"/>
      <c r="AL56" s="1"/>
      <c r="AM56" s="1"/>
    </row>
    <row r="57" spans="22:39">
      <c r="V57" s="1"/>
      <c r="W57" s="20"/>
      <c r="X57" s="1"/>
      <c r="Y57" s="1"/>
      <c r="Z57" s="1"/>
      <c r="AA57" s="1"/>
      <c r="AB57" s="1"/>
      <c r="AC57" s="1"/>
      <c r="AD57" s="1"/>
      <c r="AE57" s="1"/>
      <c r="AF57" s="1"/>
      <c r="AG57" s="1"/>
      <c r="AH57" s="1"/>
      <c r="AI57" s="1"/>
      <c r="AJ57" s="1"/>
      <c r="AK57" s="1"/>
      <c r="AL57" s="1"/>
      <c r="AM57" s="1"/>
    </row>
    <row r="58" spans="22:39">
      <c r="V58" s="1"/>
      <c r="W58" s="20"/>
      <c r="X58" s="1"/>
      <c r="Y58" s="1"/>
      <c r="Z58" s="1"/>
      <c r="AA58" s="1"/>
      <c r="AB58" s="1"/>
      <c r="AC58" s="1"/>
      <c r="AD58" s="1"/>
      <c r="AE58" s="1"/>
      <c r="AF58" s="1"/>
      <c r="AG58" s="1"/>
      <c r="AH58" s="1"/>
      <c r="AI58" s="1"/>
      <c r="AJ58" s="1"/>
      <c r="AK58" s="1"/>
      <c r="AL58" s="1"/>
      <c r="AM58" s="1"/>
    </row>
    <row r="59" spans="22:39">
      <c r="V59" s="1"/>
      <c r="W59" s="20"/>
      <c r="X59" s="1"/>
      <c r="Y59" s="1"/>
      <c r="Z59" s="1"/>
      <c r="AA59" s="1"/>
      <c r="AB59" s="1"/>
      <c r="AC59" s="1"/>
      <c r="AD59" s="1"/>
      <c r="AE59" s="1"/>
      <c r="AF59" s="1"/>
      <c r="AG59" s="1"/>
      <c r="AH59" s="1"/>
      <c r="AI59" s="1"/>
      <c r="AJ59" s="1"/>
      <c r="AK59" s="1"/>
      <c r="AL59" s="1"/>
      <c r="AM59" s="1"/>
    </row>
    <row r="60" spans="22:39">
      <c r="V60" s="1"/>
      <c r="W60" s="20"/>
      <c r="X60" s="1"/>
      <c r="Y60" s="1"/>
      <c r="Z60" s="1"/>
      <c r="AA60" s="1"/>
      <c r="AB60" s="1"/>
      <c r="AC60" s="1"/>
      <c r="AD60" s="1"/>
      <c r="AE60" s="1"/>
      <c r="AF60" s="1"/>
      <c r="AG60" s="1"/>
      <c r="AH60" s="1"/>
      <c r="AI60" s="1"/>
      <c r="AJ60" s="1"/>
      <c r="AK60" s="1"/>
      <c r="AL60" s="1"/>
      <c r="AM60" s="1"/>
    </row>
    <row r="61" spans="22:39">
      <c r="V61" s="1"/>
      <c r="W61" s="20"/>
      <c r="X61" s="1"/>
      <c r="Y61" s="1"/>
      <c r="Z61" s="1"/>
      <c r="AA61" s="1"/>
      <c r="AB61" s="1"/>
      <c r="AC61" s="1"/>
      <c r="AD61" s="1"/>
      <c r="AE61" s="1"/>
      <c r="AF61" s="1"/>
      <c r="AG61" s="1"/>
      <c r="AH61" s="1"/>
      <c r="AI61" s="1"/>
      <c r="AJ61" s="1"/>
      <c r="AK61" s="1"/>
      <c r="AL61" s="1"/>
      <c r="AM61" s="1"/>
    </row>
    <row r="62" spans="22:39">
      <c r="V62" s="1"/>
      <c r="W62" s="20"/>
      <c r="X62" s="1"/>
      <c r="Y62" s="1"/>
      <c r="Z62" s="1"/>
      <c r="AA62" s="1"/>
      <c r="AB62" s="1"/>
      <c r="AC62" s="1"/>
      <c r="AD62" s="1"/>
      <c r="AE62" s="1"/>
      <c r="AF62" s="1"/>
      <c r="AG62" s="1"/>
      <c r="AH62" s="1"/>
      <c r="AI62" s="1"/>
      <c r="AJ62" s="1"/>
      <c r="AK62" s="1"/>
      <c r="AL62" s="1"/>
      <c r="AM62" s="1"/>
    </row>
    <row r="63" spans="22:39">
      <c r="V63" s="1"/>
      <c r="W63" s="20"/>
      <c r="X63" s="1"/>
      <c r="Y63" s="1"/>
      <c r="Z63" s="1"/>
      <c r="AA63" s="1"/>
      <c r="AB63" s="1"/>
      <c r="AC63" s="1"/>
      <c r="AD63" s="1"/>
      <c r="AE63" s="1"/>
      <c r="AF63" s="1"/>
      <c r="AG63" s="1"/>
      <c r="AH63" s="1"/>
      <c r="AI63" s="1"/>
      <c r="AJ63" s="1"/>
      <c r="AK63" s="1"/>
      <c r="AL63" s="1"/>
      <c r="AM63" s="1"/>
    </row>
    <row r="64" spans="22:39">
      <c r="V64" s="1"/>
      <c r="W64" s="20"/>
      <c r="X64" s="1"/>
      <c r="Y64" s="1"/>
      <c r="Z64" s="1"/>
      <c r="AA64" s="1"/>
      <c r="AB64" s="1"/>
      <c r="AC64" s="1"/>
      <c r="AD64" s="1"/>
      <c r="AE64" s="1"/>
      <c r="AF64" s="1"/>
      <c r="AG64" s="1"/>
      <c r="AH64" s="1"/>
      <c r="AI64" s="1"/>
      <c r="AJ64" s="1"/>
      <c r="AK64" s="1"/>
      <c r="AL64" s="1"/>
      <c r="AM64" s="1"/>
    </row>
    <row r="65" spans="3:39">
      <c r="V65" s="1"/>
      <c r="W65" s="20"/>
      <c r="X65" s="1"/>
      <c r="Y65" s="1"/>
      <c r="Z65" s="1"/>
      <c r="AA65" s="1"/>
      <c r="AB65" s="1"/>
      <c r="AC65" s="1"/>
      <c r="AD65" s="1"/>
      <c r="AE65" s="1"/>
      <c r="AF65" s="1"/>
      <c r="AG65" s="1"/>
      <c r="AH65" s="1"/>
      <c r="AI65" s="1"/>
      <c r="AJ65" s="1"/>
      <c r="AK65" s="1"/>
      <c r="AL65" s="1"/>
      <c r="AM65" s="1"/>
    </row>
    <row r="66" spans="3:39">
      <c r="V66" s="1"/>
      <c r="W66" s="20"/>
      <c r="X66" s="1"/>
      <c r="Y66" s="1"/>
      <c r="Z66" s="1"/>
      <c r="AA66" s="1"/>
      <c r="AB66" s="1"/>
      <c r="AC66" s="1"/>
      <c r="AD66" s="1"/>
      <c r="AE66" s="1"/>
      <c r="AF66" s="1"/>
      <c r="AG66" s="1"/>
      <c r="AH66" s="1"/>
      <c r="AI66" s="1"/>
      <c r="AJ66" s="1"/>
      <c r="AK66" s="1"/>
      <c r="AL66" s="1"/>
      <c r="AM66" s="1"/>
    </row>
    <row r="67" spans="3:39">
      <c r="V67" s="1"/>
      <c r="W67" s="20"/>
      <c r="X67" s="1"/>
      <c r="Y67" s="1"/>
      <c r="Z67" s="1"/>
      <c r="AA67" s="1"/>
      <c r="AB67" s="1"/>
      <c r="AC67" s="1"/>
      <c r="AD67" s="1"/>
      <c r="AE67" s="1"/>
      <c r="AF67" s="1"/>
      <c r="AG67" s="1"/>
      <c r="AH67" s="1"/>
      <c r="AI67" s="1"/>
      <c r="AJ67" s="1"/>
      <c r="AK67" s="1"/>
      <c r="AL67" s="1"/>
      <c r="AM67" s="1"/>
    </row>
    <row r="68" spans="3:39">
      <c r="V68" s="1"/>
      <c r="W68" s="20"/>
      <c r="X68" s="1"/>
      <c r="Y68" s="1"/>
      <c r="Z68" s="1"/>
      <c r="AA68" s="1"/>
      <c r="AB68" s="1"/>
      <c r="AC68" s="1"/>
      <c r="AD68" s="1"/>
      <c r="AE68" s="1"/>
      <c r="AF68" s="1"/>
      <c r="AG68" s="1"/>
      <c r="AH68" s="1"/>
      <c r="AI68" s="1"/>
      <c r="AJ68" s="1"/>
      <c r="AK68" s="1"/>
      <c r="AL68" s="1"/>
      <c r="AM68" s="1"/>
    </row>
    <row r="69" spans="3:39">
      <c r="V69" s="1"/>
      <c r="W69" s="20"/>
      <c r="X69" s="1"/>
      <c r="Y69" s="1"/>
      <c r="Z69" s="1"/>
      <c r="AA69" s="1"/>
      <c r="AB69" s="1"/>
      <c r="AC69" s="1"/>
      <c r="AD69" s="1"/>
      <c r="AE69" s="1"/>
      <c r="AF69" s="1"/>
      <c r="AG69" s="1"/>
      <c r="AH69" s="1"/>
      <c r="AI69" s="1"/>
      <c r="AJ69" s="1"/>
      <c r="AK69" s="1"/>
      <c r="AL69" s="1"/>
      <c r="AM69" s="1"/>
    </row>
    <row r="70" spans="3:39" s="1" customFormat="1" ht="12">
      <c r="C70" s="1" t="s">
        <v>5</v>
      </c>
      <c r="G70" s="1" t="s">
        <v>3</v>
      </c>
      <c r="V70" s="1" t="s">
        <v>109</v>
      </c>
      <c r="W70" s="20"/>
      <c r="AF70" s="1" t="s">
        <v>105</v>
      </c>
      <c r="AK70" s="1" t="s">
        <v>152</v>
      </c>
      <c r="AL70" s="2" t="s">
        <v>156</v>
      </c>
    </row>
    <row r="71" spans="3:39" s="1" customFormat="1" ht="12">
      <c r="C71" s="1" t="s">
        <v>262</v>
      </c>
      <c r="G71" s="27">
        <v>1</v>
      </c>
      <c r="M71" s="27"/>
      <c r="N71" s="27"/>
      <c r="O71" s="27"/>
      <c r="P71" s="27"/>
      <c r="Q71" s="27"/>
      <c r="V71" s="1" t="s">
        <v>110</v>
      </c>
      <c r="W71" s="20">
        <v>100000000</v>
      </c>
      <c r="AF71" s="1" t="s">
        <v>106</v>
      </c>
      <c r="AK71" s="1" t="s">
        <v>157</v>
      </c>
      <c r="AL71" s="2" t="s">
        <v>132</v>
      </c>
    </row>
    <row r="72" spans="3:39" s="1" customFormat="1" ht="12">
      <c r="C72" s="1" t="s">
        <v>302</v>
      </c>
      <c r="G72" s="27">
        <v>2</v>
      </c>
      <c r="M72" s="27"/>
      <c r="N72" s="27"/>
      <c r="O72" s="27"/>
      <c r="P72" s="27"/>
      <c r="Q72" s="27"/>
      <c r="V72" s="1" t="s">
        <v>111</v>
      </c>
      <c r="W72" s="20">
        <v>110000000</v>
      </c>
      <c r="AF72" s="1" t="s">
        <v>108</v>
      </c>
      <c r="AK72" s="1" t="s">
        <v>158</v>
      </c>
      <c r="AL72" s="2" t="s">
        <v>133</v>
      </c>
    </row>
    <row r="73" spans="3:39" s="1" customFormat="1" ht="12">
      <c r="C73" s="1" t="s">
        <v>282</v>
      </c>
      <c r="G73" s="27">
        <v>3</v>
      </c>
      <c r="M73" s="27"/>
      <c r="N73" s="27"/>
      <c r="O73" s="27"/>
      <c r="P73" s="27"/>
      <c r="Q73" s="27"/>
      <c r="V73" s="1" t="s">
        <v>112</v>
      </c>
      <c r="W73" s="20">
        <v>120000000</v>
      </c>
      <c r="AF73" s="1" t="s">
        <v>107</v>
      </c>
      <c r="AK73" s="1" t="s">
        <v>159</v>
      </c>
      <c r="AL73" s="2" t="s">
        <v>134</v>
      </c>
    </row>
    <row r="74" spans="3:39" s="1" customFormat="1" ht="12">
      <c r="C74" s="1" t="s">
        <v>301</v>
      </c>
      <c r="G74" s="27">
        <v>4</v>
      </c>
      <c r="M74" s="27"/>
      <c r="N74" s="27"/>
      <c r="O74" s="27"/>
      <c r="P74" s="27"/>
      <c r="Q74" s="27"/>
      <c r="V74" s="1" t="s">
        <v>113</v>
      </c>
      <c r="W74" s="20">
        <v>130000000</v>
      </c>
      <c r="AK74" s="1" t="s">
        <v>160</v>
      </c>
      <c r="AL74" s="2" t="s">
        <v>135</v>
      </c>
    </row>
    <row r="75" spans="3:39" s="1" customFormat="1" ht="12">
      <c r="G75" s="27"/>
      <c r="M75" s="27"/>
      <c r="N75" s="27"/>
      <c r="O75" s="27"/>
      <c r="P75" s="27"/>
      <c r="Q75" s="27"/>
      <c r="V75" s="1" t="s">
        <v>114</v>
      </c>
      <c r="W75" s="20">
        <v>140000000</v>
      </c>
      <c r="AK75" s="1" t="s">
        <v>161</v>
      </c>
      <c r="AL75" s="2" t="s">
        <v>136</v>
      </c>
    </row>
    <row r="76" spans="3:39" s="1" customFormat="1" ht="12">
      <c r="G76" s="27"/>
      <c r="M76" s="27"/>
      <c r="N76" s="27"/>
      <c r="O76" s="27"/>
      <c r="P76" s="27"/>
      <c r="Q76" s="27"/>
      <c r="V76" s="1" t="s">
        <v>115</v>
      </c>
      <c r="W76" s="20">
        <v>200000000</v>
      </c>
      <c r="AK76" s="1" t="s">
        <v>162</v>
      </c>
      <c r="AL76" s="2" t="s">
        <v>137</v>
      </c>
    </row>
    <row r="77" spans="3:39" s="1" customFormat="1" ht="12">
      <c r="G77" s="27"/>
      <c r="M77" s="27"/>
      <c r="N77" s="27"/>
      <c r="O77" s="27"/>
      <c r="P77" s="27"/>
      <c r="Q77" s="27"/>
      <c r="V77" s="1" t="s">
        <v>116</v>
      </c>
      <c r="W77" s="20">
        <v>210000000</v>
      </c>
      <c r="AK77" s="1" t="s">
        <v>163</v>
      </c>
      <c r="AL77" s="2" t="s">
        <v>138</v>
      </c>
    </row>
    <row r="78" spans="3:39" s="1" customFormat="1" ht="12">
      <c r="G78" s="27"/>
      <c r="M78" s="27"/>
      <c r="N78" s="27"/>
      <c r="O78" s="27"/>
      <c r="P78" s="27"/>
      <c r="Q78" s="27"/>
      <c r="V78" s="1" t="s">
        <v>117</v>
      </c>
      <c r="W78" s="20">
        <v>220000000</v>
      </c>
      <c r="AK78" s="1" t="s">
        <v>164</v>
      </c>
      <c r="AL78" s="2" t="s">
        <v>139</v>
      </c>
    </row>
    <row r="79" spans="3:39" s="1" customFormat="1" ht="12">
      <c r="G79" s="27"/>
      <c r="M79" s="27"/>
      <c r="N79" s="27"/>
      <c r="O79" s="27"/>
      <c r="P79" s="27"/>
      <c r="Q79" s="27"/>
      <c r="V79" s="1" t="s">
        <v>118</v>
      </c>
      <c r="W79" s="20">
        <v>230000000</v>
      </c>
      <c r="AK79" s="1" t="s">
        <v>165</v>
      </c>
      <c r="AL79" s="2">
        <v>10</v>
      </c>
    </row>
    <row r="80" spans="3:39" s="1" customFormat="1" ht="12">
      <c r="G80" s="27"/>
      <c r="M80" s="27"/>
      <c r="N80" s="27"/>
      <c r="O80" s="27"/>
      <c r="P80" s="27"/>
      <c r="Q80" s="27"/>
      <c r="V80" s="1" t="s">
        <v>119</v>
      </c>
      <c r="W80" s="20">
        <v>240000000</v>
      </c>
      <c r="AK80" s="1" t="s">
        <v>166</v>
      </c>
      <c r="AL80" s="2">
        <v>11</v>
      </c>
    </row>
    <row r="81" spans="1:114" s="1" customFormat="1">
      <c r="C81" s="6"/>
      <c r="G81" s="27"/>
      <c r="M81" s="27"/>
      <c r="N81" s="27"/>
      <c r="O81" s="27"/>
      <c r="P81" s="27"/>
      <c r="Q81" s="27"/>
      <c r="W81" s="20"/>
      <c r="AK81" s="1" t="s">
        <v>167</v>
      </c>
      <c r="AL81" s="2">
        <v>12</v>
      </c>
    </row>
    <row r="82" spans="1:114" s="6" customFormat="1">
      <c r="G82" s="27"/>
      <c r="M82" s="27"/>
      <c r="N82" s="27"/>
      <c r="O82" s="27"/>
      <c r="P82" s="27"/>
      <c r="Q82" s="27"/>
      <c r="S82" s="1"/>
      <c r="T82" s="1"/>
      <c r="U82" s="1"/>
      <c r="V82" s="1"/>
      <c r="W82" s="20"/>
      <c r="X82" s="1"/>
      <c r="Y82" s="1"/>
      <c r="Z82" s="1"/>
      <c r="AA82" s="1"/>
      <c r="AB82" s="1"/>
      <c r="AC82" s="1"/>
      <c r="AD82" s="1"/>
      <c r="AE82" s="1"/>
      <c r="AF82" s="1"/>
      <c r="AG82" s="1"/>
      <c r="AH82" s="1"/>
      <c r="AI82" s="1"/>
      <c r="AJ82" s="1"/>
      <c r="AK82" s="1" t="s">
        <v>168</v>
      </c>
      <c r="AL82" s="2">
        <v>13</v>
      </c>
      <c r="AM82" s="1"/>
    </row>
    <row r="83" spans="1:114" s="6" customFormat="1">
      <c r="G83" s="27"/>
      <c r="M83" s="27"/>
      <c r="N83" s="27"/>
      <c r="O83" s="27"/>
      <c r="P83" s="27"/>
      <c r="Q83" s="27"/>
      <c r="S83" s="1"/>
      <c r="T83" s="1"/>
      <c r="U83" s="1"/>
      <c r="V83" s="1"/>
      <c r="W83" s="20"/>
      <c r="X83" s="1"/>
      <c r="Y83" s="1"/>
      <c r="Z83" s="1"/>
      <c r="AA83" s="1"/>
      <c r="AB83" s="1"/>
      <c r="AC83" s="1"/>
      <c r="AD83" s="1"/>
      <c r="AE83" s="1"/>
      <c r="AF83" s="1"/>
      <c r="AG83" s="1"/>
      <c r="AH83" s="1"/>
      <c r="AI83" s="1"/>
      <c r="AJ83" s="1"/>
      <c r="AK83" s="1" t="s">
        <v>153</v>
      </c>
      <c r="AL83" s="2">
        <v>14</v>
      </c>
      <c r="AM83" s="1"/>
    </row>
    <row r="84" spans="1:114" customFormat="1">
      <c r="A84" s="7"/>
      <c r="B84" s="7"/>
      <c r="C84" s="6"/>
      <c r="D84" s="7"/>
      <c r="E84" s="7"/>
      <c r="F84" s="7"/>
      <c r="G84" s="27"/>
      <c r="H84" s="7"/>
      <c r="I84" s="7"/>
      <c r="J84" s="7"/>
      <c r="K84" s="7"/>
      <c r="L84" s="7"/>
      <c r="M84" s="27"/>
      <c r="N84" s="27"/>
      <c r="O84" s="27"/>
      <c r="P84" s="27"/>
      <c r="Q84" s="27"/>
      <c r="R84" s="7"/>
      <c r="S84" s="1"/>
      <c r="T84" s="1"/>
      <c r="U84" s="1"/>
      <c r="V84" s="1"/>
      <c r="W84" s="20"/>
      <c r="X84" s="1"/>
      <c r="Y84" s="1"/>
      <c r="Z84" s="1"/>
      <c r="AA84" s="1"/>
      <c r="AB84" s="1"/>
      <c r="AC84" s="1"/>
      <c r="AD84" s="1"/>
      <c r="AE84" s="1"/>
      <c r="AF84" s="1"/>
      <c r="AG84" s="1"/>
      <c r="AH84" s="1"/>
      <c r="AI84" s="1"/>
      <c r="AJ84" s="1"/>
      <c r="AK84" s="1" t="s">
        <v>169</v>
      </c>
      <c r="AL84" s="2">
        <v>15</v>
      </c>
      <c r="AM84" s="1"/>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row>
    <row r="85" spans="1:114" customFormat="1">
      <c r="A85" s="7"/>
      <c r="B85" s="7"/>
      <c r="C85" s="6"/>
      <c r="D85" s="7"/>
      <c r="E85" s="7"/>
      <c r="F85" s="7"/>
      <c r="G85" s="27"/>
      <c r="H85" s="7"/>
      <c r="I85" s="7"/>
      <c r="J85" s="7"/>
      <c r="K85" s="7"/>
      <c r="L85" s="7"/>
      <c r="M85" s="27"/>
      <c r="N85" s="27"/>
      <c r="O85" s="27"/>
      <c r="P85" s="27"/>
      <c r="Q85" s="27"/>
      <c r="R85" s="7"/>
      <c r="S85" s="1"/>
      <c r="T85" s="1"/>
      <c r="U85" s="1"/>
      <c r="V85" s="1"/>
      <c r="W85" s="20"/>
      <c r="X85" s="1"/>
      <c r="Y85" s="1"/>
      <c r="Z85" s="1"/>
      <c r="AA85" s="1"/>
      <c r="AB85" s="1"/>
      <c r="AC85" s="1"/>
      <c r="AD85" s="1"/>
      <c r="AE85" s="1"/>
      <c r="AF85" s="1"/>
      <c r="AG85" s="1"/>
      <c r="AH85" s="1"/>
      <c r="AI85" s="1"/>
      <c r="AJ85" s="1"/>
      <c r="AK85" s="1" t="s">
        <v>170</v>
      </c>
      <c r="AL85" s="2">
        <v>16</v>
      </c>
      <c r="AM85" s="1"/>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customFormat="1">
      <c r="A86" s="7"/>
      <c r="B86" s="7"/>
      <c r="C86" s="6"/>
      <c r="D86" s="7"/>
      <c r="E86" s="7"/>
      <c r="F86" s="7"/>
      <c r="G86" s="27"/>
      <c r="H86" s="7"/>
      <c r="I86" s="7"/>
      <c r="J86" s="7"/>
      <c r="K86" s="7"/>
      <c r="L86" s="7"/>
      <c r="M86" s="27"/>
      <c r="N86" s="27"/>
      <c r="O86" s="27"/>
      <c r="P86" s="27"/>
      <c r="Q86" s="27"/>
      <c r="R86" s="7"/>
      <c r="S86" s="1"/>
      <c r="T86" s="1"/>
      <c r="U86" s="1"/>
      <c r="V86" s="1"/>
      <c r="W86" s="20"/>
      <c r="X86" s="1"/>
      <c r="Y86" s="1"/>
      <c r="Z86" s="1"/>
      <c r="AA86" s="1"/>
      <c r="AB86" s="1"/>
      <c r="AC86" s="1"/>
      <c r="AD86" s="1"/>
      <c r="AE86" s="1"/>
      <c r="AF86" s="1"/>
      <c r="AG86" s="1"/>
      <c r="AH86" s="1"/>
      <c r="AI86" s="1"/>
      <c r="AJ86" s="1"/>
      <c r="AK86" s="1" t="s">
        <v>171</v>
      </c>
      <c r="AL86" s="2">
        <v>17</v>
      </c>
      <c r="AM86" s="1"/>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customFormat="1">
      <c r="A87" s="7"/>
      <c r="B87" s="7"/>
      <c r="C87" s="6"/>
      <c r="D87" s="7"/>
      <c r="E87" s="7"/>
      <c r="F87" s="7"/>
      <c r="G87" s="27"/>
      <c r="H87" s="7"/>
      <c r="I87" s="7"/>
      <c r="J87" s="7"/>
      <c r="K87" s="7"/>
      <c r="L87" s="7"/>
      <c r="M87" s="27"/>
      <c r="N87" s="27"/>
      <c r="O87" s="27"/>
      <c r="P87" s="27"/>
      <c r="Q87" s="27"/>
      <c r="R87" s="7"/>
      <c r="S87" s="1"/>
      <c r="T87" s="1"/>
      <c r="U87" s="1"/>
      <c r="V87" s="1"/>
      <c r="W87" s="20"/>
      <c r="X87" s="1"/>
      <c r="Y87" s="1"/>
      <c r="Z87" s="1"/>
      <c r="AA87" s="1"/>
      <c r="AB87" s="1"/>
      <c r="AC87" s="1"/>
      <c r="AD87" s="1"/>
      <c r="AE87" s="1"/>
      <c r="AF87" s="1"/>
      <c r="AG87" s="1"/>
      <c r="AH87" s="1"/>
      <c r="AI87" s="1"/>
      <c r="AJ87" s="1"/>
      <c r="AK87" s="1" t="s">
        <v>172</v>
      </c>
      <c r="AL87" s="2">
        <v>18</v>
      </c>
      <c r="AM87" s="1"/>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customFormat="1">
      <c r="A88" s="7"/>
      <c r="B88" s="7"/>
      <c r="C88" s="6"/>
      <c r="D88" s="7"/>
      <c r="E88" s="7"/>
      <c r="F88" s="7"/>
      <c r="G88" s="27"/>
      <c r="H88" s="7"/>
      <c r="I88" s="7"/>
      <c r="J88" s="7"/>
      <c r="K88" s="7"/>
      <c r="L88" s="7"/>
      <c r="M88" s="27"/>
      <c r="N88" s="27"/>
      <c r="O88" s="27"/>
      <c r="P88" s="27"/>
      <c r="Q88" s="27"/>
      <c r="R88" s="7"/>
      <c r="S88" s="1"/>
      <c r="T88" s="1"/>
      <c r="U88" s="1"/>
      <c r="V88" s="1"/>
      <c r="W88" s="20"/>
      <c r="X88" s="1"/>
      <c r="Y88" s="1"/>
      <c r="Z88" s="1"/>
      <c r="AA88" s="1"/>
      <c r="AB88" s="1"/>
      <c r="AC88" s="1"/>
      <c r="AD88" s="1"/>
      <c r="AE88" s="1"/>
      <c r="AF88" s="1"/>
      <c r="AG88" s="1"/>
      <c r="AH88" s="1"/>
      <c r="AI88" s="1"/>
      <c r="AJ88" s="1"/>
      <c r="AK88" s="1" t="s">
        <v>173</v>
      </c>
      <c r="AL88" s="2">
        <v>19</v>
      </c>
      <c r="AM88" s="1"/>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customFormat="1">
      <c r="A89" s="7"/>
      <c r="B89" s="7"/>
      <c r="C89" s="6"/>
      <c r="D89" s="7"/>
      <c r="E89" s="7"/>
      <c r="F89" s="7"/>
      <c r="H89" s="7"/>
      <c r="I89" s="7"/>
      <c r="J89" s="7"/>
      <c r="K89" s="7"/>
      <c r="L89" s="7"/>
      <c r="R89" s="7"/>
      <c r="S89" s="1"/>
      <c r="T89" s="1"/>
      <c r="U89" s="1"/>
      <c r="V89" s="1"/>
      <c r="W89" s="20"/>
      <c r="X89" s="1"/>
      <c r="Y89" s="1"/>
      <c r="Z89" s="1"/>
      <c r="AA89" s="1"/>
      <c r="AB89" s="1"/>
      <c r="AC89" s="1"/>
      <c r="AD89" s="1"/>
      <c r="AE89" s="1"/>
      <c r="AF89" s="1"/>
      <c r="AG89" s="1"/>
      <c r="AH89" s="1"/>
      <c r="AI89" s="1"/>
      <c r="AJ89" s="1"/>
      <c r="AK89" s="1" t="s">
        <v>174</v>
      </c>
      <c r="AL89" s="2">
        <v>20</v>
      </c>
      <c r="AM89" s="1"/>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customFormat="1">
      <c r="A90" s="7"/>
      <c r="B90" s="7"/>
      <c r="C90" s="6"/>
      <c r="D90" s="7"/>
      <c r="E90" s="7"/>
      <c r="F90" s="7"/>
      <c r="H90" s="7"/>
      <c r="I90" s="7"/>
      <c r="J90" s="7"/>
      <c r="K90" s="7"/>
      <c r="L90" s="7"/>
      <c r="R90" s="7"/>
      <c r="S90" s="1"/>
      <c r="T90" s="1"/>
      <c r="U90" s="1"/>
      <c r="V90" s="1"/>
      <c r="W90" s="20"/>
      <c r="X90" s="1"/>
      <c r="Y90" s="1"/>
      <c r="Z90" s="1"/>
      <c r="AA90" s="1"/>
      <c r="AB90" s="1"/>
      <c r="AC90" s="1"/>
      <c r="AD90" s="1"/>
      <c r="AE90" s="1"/>
      <c r="AF90" s="1"/>
      <c r="AG90" s="1"/>
      <c r="AH90" s="1"/>
      <c r="AI90" s="1"/>
      <c r="AJ90" s="1"/>
      <c r="AK90" s="1" t="s">
        <v>175</v>
      </c>
      <c r="AL90" s="2">
        <v>21</v>
      </c>
      <c r="AM90" s="1"/>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customFormat="1">
      <c r="A91" s="7"/>
      <c r="B91" s="7"/>
      <c r="C91" s="6"/>
      <c r="D91" s="7"/>
      <c r="E91" s="7"/>
      <c r="F91" s="7"/>
      <c r="H91" s="7"/>
      <c r="I91" s="7"/>
      <c r="J91" s="7"/>
      <c r="K91" s="7"/>
      <c r="L91" s="7"/>
      <c r="R91" s="7"/>
      <c r="S91" s="1"/>
      <c r="T91" s="1"/>
      <c r="U91" s="1"/>
      <c r="V91" s="1"/>
      <c r="W91" s="20"/>
      <c r="X91" s="1"/>
      <c r="Y91" s="1"/>
      <c r="Z91" s="1"/>
      <c r="AA91" s="1"/>
      <c r="AB91" s="1"/>
      <c r="AC91" s="1"/>
      <c r="AD91" s="1"/>
      <c r="AE91" s="1"/>
      <c r="AF91" s="1"/>
      <c r="AG91" s="1"/>
      <c r="AH91" s="1"/>
      <c r="AI91" s="1"/>
      <c r="AJ91" s="1"/>
      <c r="AK91" s="1" t="s">
        <v>176</v>
      </c>
      <c r="AL91" s="2">
        <v>22</v>
      </c>
      <c r="AM91" s="1"/>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customFormat="1">
      <c r="A92" s="7"/>
      <c r="B92" s="7"/>
      <c r="D92" s="7"/>
      <c r="E92" s="7"/>
      <c r="F92" s="7"/>
      <c r="G92" s="7"/>
      <c r="H92" s="7"/>
      <c r="I92" s="7"/>
      <c r="J92" s="7"/>
      <c r="K92" s="7"/>
      <c r="L92" s="7"/>
      <c r="M92" s="7"/>
      <c r="N92" s="7"/>
      <c r="O92" s="7"/>
      <c r="P92" s="7"/>
      <c r="Q92" s="7"/>
      <c r="R92" s="7"/>
      <c r="S92" s="1"/>
      <c r="T92" s="1"/>
      <c r="U92" s="1"/>
      <c r="V92" s="1"/>
      <c r="W92" s="20"/>
      <c r="X92" s="1"/>
      <c r="Y92" s="1"/>
      <c r="Z92" s="1"/>
      <c r="AA92" s="1"/>
      <c r="AB92" s="1"/>
      <c r="AC92" s="1"/>
      <c r="AD92" s="1"/>
      <c r="AE92" s="1"/>
      <c r="AF92" s="1"/>
      <c r="AG92" s="1"/>
      <c r="AH92" s="1"/>
      <c r="AI92" s="1"/>
      <c r="AJ92" s="1"/>
      <c r="AK92" s="1" t="s">
        <v>177</v>
      </c>
      <c r="AL92" s="2">
        <v>23</v>
      </c>
      <c r="AM92" s="1"/>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customFormat="1">
      <c r="A93" s="7"/>
      <c r="B93" s="7"/>
      <c r="D93" s="7"/>
      <c r="E93" s="7"/>
      <c r="F93" s="7"/>
      <c r="G93" s="7"/>
      <c r="H93" s="7"/>
      <c r="I93" s="7"/>
      <c r="J93" s="7"/>
      <c r="K93" s="7"/>
      <c r="L93" s="7"/>
      <c r="M93" s="7"/>
      <c r="N93" s="7"/>
      <c r="O93" s="7"/>
      <c r="P93" s="7"/>
      <c r="Q93" s="7"/>
      <c r="R93" s="7"/>
      <c r="S93" s="1"/>
      <c r="T93" s="1"/>
      <c r="U93" s="1"/>
      <c r="V93" s="1"/>
      <c r="W93" s="20"/>
      <c r="X93" s="1"/>
      <c r="Y93" s="1"/>
      <c r="Z93" s="1"/>
      <c r="AA93" s="1"/>
      <c r="AB93" s="1"/>
      <c r="AC93" s="1"/>
      <c r="AD93" s="1"/>
      <c r="AE93" s="1"/>
      <c r="AF93" s="1"/>
      <c r="AG93" s="1"/>
      <c r="AH93" s="1"/>
      <c r="AI93" s="1"/>
      <c r="AJ93" s="1"/>
      <c r="AK93" s="1" t="s">
        <v>178</v>
      </c>
      <c r="AL93" s="2">
        <v>24</v>
      </c>
      <c r="AM93" s="1"/>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customFormat="1">
      <c r="A94" s="7"/>
      <c r="B94" s="7"/>
      <c r="D94" s="7"/>
      <c r="E94" s="37" t="s">
        <v>577</v>
      </c>
      <c r="F94" s="37" t="s">
        <v>22</v>
      </c>
      <c r="G94" s="38" t="s">
        <v>21</v>
      </c>
      <c r="H94" s="7"/>
      <c r="I94" s="39" t="s">
        <v>108</v>
      </c>
      <c r="J94" s="7"/>
      <c r="K94" s="7"/>
      <c r="L94" s="7"/>
      <c r="M94" s="38"/>
      <c r="N94" s="38"/>
      <c r="O94" s="38"/>
      <c r="P94" s="38"/>
      <c r="Q94" s="38"/>
      <c r="R94" s="39"/>
      <c r="T94" s="1"/>
      <c r="U94" s="1"/>
      <c r="V94" s="1"/>
      <c r="W94" s="20"/>
      <c r="X94" s="1"/>
      <c r="Y94" s="1"/>
      <c r="Z94" s="1"/>
      <c r="AA94" s="1"/>
      <c r="AB94" s="1"/>
      <c r="AC94" s="1"/>
      <c r="AD94" s="1"/>
      <c r="AE94" s="1"/>
      <c r="AF94" s="1"/>
      <c r="AG94" s="1"/>
      <c r="AH94" s="1"/>
      <c r="AI94" s="1"/>
      <c r="AJ94" s="1"/>
      <c r="AK94" s="1" t="s">
        <v>179</v>
      </c>
      <c r="AL94" s="2">
        <v>25</v>
      </c>
      <c r="AM94" s="1"/>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customFormat="1">
      <c r="A95" s="7"/>
      <c r="B95" s="7"/>
      <c r="D95" s="7"/>
      <c r="E95" s="37" t="s">
        <v>578</v>
      </c>
      <c r="F95" s="37" t="s">
        <v>24</v>
      </c>
      <c r="G95" s="38" t="s">
        <v>23</v>
      </c>
      <c r="H95" s="39"/>
      <c r="I95" s="39" t="s">
        <v>108</v>
      </c>
      <c r="J95" s="7"/>
      <c r="K95" s="7"/>
      <c r="L95" s="7"/>
      <c r="M95" s="38"/>
      <c r="N95" s="38"/>
      <c r="O95" s="38"/>
      <c r="P95" s="38"/>
      <c r="Q95" s="38"/>
      <c r="R95" s="39"/>
      <c r="T95" s="1"/>
      <c r="U95" s="1"/>
      <c r="V95" s="1"/>
      <c r="W95" s="20"/>
      <c r="X95" s="1"/>
      <c r="Y95" s="1"/>
      <c r="Z95" s="1"/>
      <c r="AA95" s="1"/>
      <c r="AB95" s="1"/>
      <c r="AC95" s="1"/>
      <c r="AD95" s="1"/>
      <c r="AE95" s="1"/>
      <c r="AF95" s="1"/>
      <c r="AG95" s="1"/>
      <c r="AH95" s="1"/>
      <c r="AI95" s="1"/>
      <c r="AJ95" s="1"/>
      <c r="AK95" s="1" t="s">
        <v>180</v>
      </c>
      <c r="AL95" s="2">
        <v>26</v>
      </c>
      <c r="AM95" s="1"/>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customFormat="1">
      <c r="A96" s="7"/>
      <c r="B96" s="7"/>
      <c r="D96" s="7"/>
      <c r="E96" s="37" t="s">
        <v>579</v>
      </c>
      <c r="F96" s="37" t="s">
        <v>93</v>
      </c>
      <c r="G96" s="38" t="s">
        <v>92</v>
      </c>
      <c r="H96" s="39"/>
      <c r="I96" s="39" t="s">
        <v>108</v>
      </c>
      <c r="J96" s="7"/>
      <c r="K96" s="7"/>
      <c r="L96" s="7"/>
      <c r="M96" s="38"/>
      <c r="N96" s="38"/>
      <c r="O96" s="38"/>
      <c r="P96" s="38"/>
      <c r="Q96" s="38"/>
      <c r="R96" s="39"/>
      <c r="T96" s="1"/>
      <c r="U96" s="1"/>
      <c r="V96" s="1"/>
      <c r="W96" s="20"/>
      <c r="X96" s="1"/>
      <c r="Y96" s="1"/>
      <c r="Z96" s="1"/>
      <c r="AA96" s="1"/>
      <c r="AB96" s="1"/>
      <c r="AC96" s="1"/>
      <c r="AD96" s="1"/>
      <c r="AE96" s="1"/>
      <c r="AF96" s="1"/>
      <c r="AG96" s="1"/>
      <c r="AH96" s="1"/>
      <c r="AI96" s="1"/>
      <c r="AJ96" s="1"/>
      <c r="AK96" s="1" t="s">
        <v>181</v>
      </c>
      <c r="AL96" s="2">
        <v>27</v>
      </c>
      <c r="AM96" s="1"/>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customFormat="1">
      <c r="A97" s="7"/>
      <c r="B97" s="7"/>
      <c r="D97" s="7"/>
      <c r="E97" s="37" t="s">
        <v>580</v>
      </c>
      <c r="F97" s="37" t="s">
        <v>95</v>
      </c>
      <c r="G97" s="38" t="s">
        <v>94</v>
      </c>
      <c r="H97" s="39"/>
      <c r="I97" s="39" t="s">
        <v>108</v>
      </c>
      <c r="J97" s="7"/>
      <c r="K97" s="7"/>
      <c r="L97" s="7"/>
      <c r="M97" s="38"/>
      <c r="N97" s="38"/>
      <c r="O97" s="38"/>
      <c r="P97" s="38"/>
      <c r="Q97" s="38"/>
      <c r="R97" s="39"/>
      <c r="T97" s="1"/>
      <c r="U97" s="1"/>
      <c r="V97" s="1"/>
      <c r="W97" s="20"/>
      <c r="X97" s="1"/>
      <c r="Y97" s="1"/>
      <c r="Z97" s="1"/>
      <c r="AA97" s="1"/>
      <c r="AB97" s="1"/>
      <c r="AC97" s="1"/>
      <c r="AD97" s="1"/>
      <c r="AE97" s="1"/>
      <c r="AF97" s="1"/>
      <c r="AG97" s="1"/>
      <c r="AH97" s="1"/>
      <c r="AI97" s="1"/>
      <c r="AJ97" s="1"/>
      <c r="AK97" s="1" t="s">
        <v>182</v>
      </c>
      <c r="AL97" s="2">
        <v>28</v>
      </c>
      <c r="AM97" s="1"/>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customFormat="1">
      <c r="A98" s="7"/>
      <c r="B98" s="7"/>
      <c r="D98" s="7"/>
      <c r="E98" s="37" t="s">
        <v>581</v>
      </c>
      <c r="F98" s="37" t="s">
        <v>26</v>
      </c>
      <c r="G98" s="38" t="s">
        <v>25</v>
      </c>
      <c r="H98" s="39"/>
      <c r="I98" s="39" t="s">
        <v>108</v>
      </c>
      <c r="J98" s="7"/>
      <c r="K98" s="7"/>
      <c r="L98" s="7"/>
      <c r="M98" s="38"/>
      <c r="N98" s="38"/>
      <c r="O98" s="38"/>
      <c r="P98" s="38"/>
      <c r="Q98" s="38"/>
      <c r="R98" s="39"/>
      <c r="T98" s="1"/>
      <c r="U98" s="1"/>
      <c r="V98" s="1"/>
      <c r="W98" s="20"/>
      <c r="X98" s="1"/>
      <c r="Y98" s="1"/>
      <c r="Z98" s="1"/>
      <c r="AA98" s="1"/>
      <c r="AB98" s="1"/>
      <c r="AC98" s="1"/>
      <c r="AD98" s="1"/>
      <c r="AE98" s="1"/>
      <c r="AF98" s="1"/>
      <c r="AG98" s="1"/>
      <c r="AH98" s="1"/>
      <c r="AI98" s="1"/>
      <c r="AJ98" s="1"/>
      <c r="AK98" s="1" t="s">
        <v>183</v>
      </c>
      <c r="AL98" s="2">
        <v>29</v>
      </c>
      <c r="AM98" s="1"/>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customFormat="1">
      <c r="A99" s="7"/>
      <c r="B99" s="7"/>
      <c r="D99" s="7"/>
      <c r="E99" s="37" t="s">
        <v>582</v>
      </c>
      <c r="F99" s="37" t="s">
        <v>28</v>
      </c>
      <c r="G99" s="38" t="s">
        <v>27</v>
      </c>
      <c r="H99" s="39"/>
      <c r="I99" s="39" t="s">
        <v>108</v>
      </c>
      <c r="J99" s="7"/>
      <c r="K99" s="7"/>
      <c r="L99" s="7"/>
      <c r="M99" s="38"/>
      <c r="N99" s="38"/>
      <c r="O99" s="38"/>
      <c r="P99" s="38"/>
      <c r="Q99" s="38"/>
      <c r="R99" s="39"/>
      <c r="T99" s="1"/>
      <c r="U99" s="1"/>
      <c r="V99" s="1"/>
      <c r="W99" s="20"/>
      <c r="X99" s="1"/>
      <c r="Y99" s="1"/>
      <c r="Z99" s="1"/>
      <c r="AA99" s="1"/>
      <c r="AB99" s="1"/>
      <c r="AC99" s="1"/>
      <c r="AD99" s="1"/>
      <c r="AE99" s="1"/>
      <c r="AF99" s="1"/>
      <c r="AG99" s="1"/>
      <c r="AH99" s="1"/>
      <c r="AI99" s="1"/>
      <c r="AJ99" s="1"/>
      <c r="AK99" s="1" t="s">
        <v>154</v>
      </c>
      <c r="AL99" s="2">
        <v>30</v>
      </c>
      <c r="AM99" s="1"/>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customFormat="1">
      <c r="A100" s="7"/>
      <c r="B100" s="7"/>
      <c r="D100" s="7"/>
      <c r="E100" s="37" t="s">
        <v>646</v>
      </c>
      <c r="F100" s="37" t="s">
        <v>30</v>
      </c>
      <c r="G100" s="38" t="s">
        <v>29</v>
      </c>
      <c r="H100" s="39"/>
      <c r="I100" s="39" t="s">
        <v>108</v>
      </c>
      <c r="J100" s="7"/>
      <c r="K100" s="7"/>
      <c r="L100" s="7"/>
      <c r="M100" s="38"/>
      <c r="N100" s="38"/>
      <c r="O100" s="38"/>
      <c r="P100" s="38"/>
      <c r="Q100" s="38"/>
      <c r="R100" s="39"/>
      <c r="T100" s="1"/>
      <c r="U100" s="1"/>
      <c r="V100" s="1"/>
      <c r="W100" s="20"/>
      <c r="X100" s="1"/>
      <c r="Y100" s="1"/>
      <c r="Z100" s="1"/>
      <c r="AA100" s="1"/>
      <c r="AB100" s="1"/>
      <c r="AC100" s="1"/>
      <c r="AD100" s="1"/>
      <c r="AE100" s="1"/>
      <c r="AF100" s="1"/>
      <c r="AG100" s="1"/>
      <c r="AH100" s="1"/>
      <c r="AI100" s="1"/>
      <c r="AJ100" s="1"/>
      <c r="AK100" s="1" t="s">
        <v>184</v>
      </c>
      <c r="AL100" s="2">
        <v>31</v>
      </c>
      <c r="AM100" s="1"/>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customFormat="1">
      <c r="A101" s="7"/>
      <c r="B101" s="7"/>
      <c r="D101" s="7"/>
      <c r="E101" s="37" t="s">
        <v>583</v>
      </c>
      <c r="F101" s="37" t="s">
        <v>40</v>
      </c>
      <c r="G101" s="38" t="s">
        <v>224</v>
      </c>
      <c r="H101" s="39"/>
      <c r="I101" s="39" t="s">
        <v>108</v>
      </c>
      <c r="J101" s="7"/>
      <c r="K101" s="7"/>
      <c r="L101" s="7"/>
      <c r="M101" s="38"/>
      <c r="N101" s="38"/>
      <c r="O101" s="38"/>
      <c r="P101" s="38"/>
      <c r="Q101" s="38"/>
      <c r="R101" s="39"/>
      <c r="T101" s="1"/>
      <c r="U101" s="1"/>
      <c r="V101" s="1"/>
      <c r="W101" s="20"/>
      <c r="X101" s="1"/>
      <c r="Y101" s="1"/>
      <c r="Z101" s="1"/>
      <c r="AA101" s="1"/>
      <c r="AB101" s="1"/>
      <c r="AC101" s="1"/>
      <c r="AD101" s="1"/>
      <c r="AE101" s="1"/>
      <c r="AF101" s="1"/>
      <c r="AG101" s="1"/>
      <c r="AH101" s="1"/>
      <c r="AI101" s="1"/>
      <c r="AJ101" s="1"/>
      <c r="AK101" s="1" t="s">
        <v>185</v>
      </c>
      <c r="AL101" s="2">
        <v>32</v>
      </c>
      <c r="AM101" s="1"/>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customFormat="1">
      <c r="A102" s="7"/>
      <c r="B102" s="7"/>
      <c r="D102" s="7"/>
      <c r="E102" s="37" t="s">
        <v>584</v>
      </c>
      <c r="F102" s="37" t="s">
        <v>32</v>
      </c>
      <c r="G102" s="38" t="s">
        <v>617</v>
      </c>
      <c r="H102" s="39"/>
      <c r="I102" s="39" t="s">
        <v>108</v>
      </c>
      <c r="J102" s="7"/>
      <c r="K102" s="7"/>
      <c r="L102" s="7"/>
      <c r="M102" s="38"/>
      <c r="N102" s="38"/>
      <c r="O102" s="38"/>
      <c r="P102" s="38"/>
      <c r="Q102" s="38"/>
      <c r="R102" s="39"/>
      <c r="T102" s="1"/>
      <c r="U102" s="1"/>
      <c r="V102" s="1"/>
      <c r="W102" s="20"/>
      <c r="X102" s="1"/>
      <c r="Y102" s="1"/>
      <c r="Z102" s="1"/>
      <c r="AA102" s="1"/>
      <c r="AB102" s="1"/>
      <c r="AC102" s="1"/>
      <c r="AD102" s="1"/>
      <c r="AE102" s="1"/>
      <c r="AF102" s="1"/>
      <c r="AG102" s="1"/>
      <c r="AH102" s="1"/>
      <c r="AI102" s="1"/>
      <c r="AJ102" s="1"/>
      <c r="AK102" s="1" t="s">
        <v>186</v>
      </c>
      <c r="AL102" s="2">
        <v>33</v>
      </c>
      <c r="AM102" s="1"/>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customFormat="1">
      <c r="A103" s="7"/>
      <c r="B103" s="7"/>
      <c r="C103" s="7"/>
      <c r="D103" s="7"/>
      <c r="E103" s="37" t="s">
        <v>585</v>
      </c>
      <c r="F103" s="37" t="s">
        <v>34</v>
      </c>
      <c r="G103" s="38" t="s">
        <v>31</v>
      </c>
      <c r="H103" s="39"/>
      <c r="I103" s="39" t="s">
        <v>108</v>
      </c>
      <c r="J103" s="7"/>
      <c r="K103" s="7"/>
      <c r="L103" s="7"/>
      <c r="M103" s="38"/>
      <c r="N103" s="38"/>
      <c r="O103" s="38"/>
      <c r="P103" s="38"/>
      <c r="Q103" s="38"/>
      <c r="R103" s="39"/>
      <c r="T103" s="1"/>
      <c r="U103" s="1"/>
      <c r="V103" s="1"/>
      <c r="W103" s="20"/>
      <c r="X103" s="1"/>
      <c r="Y103" s="1"/>
      <c r="Z103" s="1"/>
      <c r="AA103" s="1"/>
      <c r="AB103" s="1"/>
      <c r="AC103" s="1"/>
      <c r="AD103" s="1"/>
      <c r="AE103" s="1"/>
      <c r="AF103" s="1"/>
      <c r="AG103" s="1"/>
      <c r="AH103" s="1"/>
      <c r="AI103" s="1"/>
      <c r="AJ103" s="1"/>
      <c r="AK103" s="1" t="s">
        <v>187</v>
      </c>
      <c r="AL103" s="2">
        <v>34</v>
      </c>
      <c r="AM103" s="1"/>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customFormat="1">
      <c r="A104" s="7"/>
      <c r="B104" s="7"/>
      <c r="C104" s="7"/>
      <c r="D104" s="7"/>
      <c r="E104" s="37" t="s">
        <v>586</v>
      </c>
      <c r="F104" s="37" t="s">
        <v>36</v>
      </c>
      <c r="G104" s="38" t="s">
        <v>33</v>
      </c>
      <c r="H104" s="39"/>
      <c r="I104" s="39" t="s">
        <v>108</v>
      </c>
      <c r="J104" s="7"/>
      <c r="K104" s="7"/>
      <c r="L104" s="7"/>
      <c r="M104" s="38"/>
      <c r="N104" s="38"/>
      <c r="O104" s="38"/>
      <c r="P104" s="38"/>
      <c r="Q104" s="38"/>
      <c r="R104" s="39"/>
      <c r="T104" s="1"/>
      <c r="U104" s="1"/>
      <c r="V104" s="1"/>
      <c r="W104" s="20"/>
      <c r="X104" s="1"/>
      <c r="Y104" s="1"/>
      <c r="Z104" s="1"/>
      <c r="AA104" s="1"/>
      <c r="AB104" s="1"/>
      <c r="AC104" s="1"/>
      <c r="AD104" s="1"/>
      <c r="AE104" s="1"/>
      <c r="AF104" s="1"/>
      <c r="AG104" s="1"/>
      <c r="AH104" s="1"/>
      <c r="AI104" s="1"/>
      <c r="AJ104" s="1"/>
      <c r="AK104" s="1" t="s">
        <v>188</v>
      </c>
      <c r="AL104" s="2">
        <v>35</v>
      </c>
      <c r="AM104" s="1"/>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customFormat="1">
      <c r="A105" s="7"/>
      <c r="B105" s="7"/>
      <c r="C105" s="7"/>
      <c r="D105" s="7"/>
      <c r="E105" s="37" t="s">
        <v>573</v>
      </c>
      <c r="F105" s="37" t="s">
        <v>38</v>
      </c>
      <c r="G105" s="38" t="s">
        <v>35</v>
      </c>
      <c r="H105" s="39"/>
      <c r="I105" s="39" t="s">
        <v>108</v>
      </c>
      <c r="J105" s="7"/>
      <c r="K105" s="7"/>
      <c r="L105" s="7"/>
      <c r="M105" s="38"/>
      <c r="N105" s="38"/>
      <c r="O105" s="38"/>
      <c r="P105" s="38"/>
      <c r="Q105" s="38"/>
      <c r="R105" s="39"/>
      <c r="T105" s="1"/>
      <c r="U105" s="1"/>
      <c r="V105" s="1"/>
      <c r="W105" s="20"/>
      <c r="X105" s="1"/>
      <c r="Y105" s="1"/>
      <c r="Z105" s="1"/>
      <c r="AA105" s="1"/>
      <c r="AB105" s="1"/>
      <c r="AC105" s="1"/>
      <c r="AD105" s="1"/>
      <c r="AE105" s="1"/>
      <c r="AF105" s="1"/>
      <c r="AG105" s="1"/>
      <c r="AH105" s="1"/>
      <c r="AI105" s="1"/>
      <c r="AJ105" s="1"/>
      <c r="AK105" s="1" t="s">
        <v>189</v>
      </c>
      <c r="AL105" s="2">
        <v>36</v>
      </c>
      <c r="AM105" s="1"/>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customFormat="1">
      <c r="A106" s="7"/>
      <c r="B106" s="7"/>
      <c r="C106" s="7"/>
      <c r="D106" s="7"/>
      <c r="E106" s="37" t="s">
        <v>587</v>
      </c>
      <c r="F106" s="37" t="s">
        <v>39</v>
      </c>
      <c r="G106" s="38" t="s">
        <v>37</v>
      </c>
      <c r="H106" s="39"/>
      <c r="I106" s="39" t="s">
        <v>108</v>
      </c>
      <c r="J106" s="7"/>
      <c r="K106" s="7"/>
      <c r="L106" s="7"/>
      <c r="M106" s="38"/>
      <c r="N106" s="38"/>
      <c r="O106" s="38"/>
      <c r="P106" s="38"/>
      <c r="Q106" s="38"/>
      <c r="R106" s="39"/>
      <c r="T106" s="1"/>
      <c r="U106" s="1"/>
      <c r="V106" s="1"/>
      <c r="W106" s="20"/>
      <c r="X106" s="1"/>
      <c r="Y106" s="1"/>
      <c r="Z106" s="1"/>
      <c r="AA106" s="1"/>
      <c r="AB106" s="1"/>
      <c r="AC106" s="1"/>
      <c r="AD106" s="1"/>
      <c r="AE106" s="1"/>
      <c r="AF106" s="1"/>
      <c r="AG106" s="1"/>
      <c r="AH106" s="1"/>
      <c r="AI106" s="1"/>
      <c r="AJ106" s="1"/>
      <c r="AK106" s="1" t="s">
        <v>190</v>
      </c>
      <c r="AL106" s="2">
        <v>37</v>
      </c>
      <c r="AM106" s="1"/>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customFormat="1">
      <c r="A107" s="7"/>
      <c r="B107" s="7"/>
      <c r="C107" s="7"/>
      <c r="D107" s="7"/>
      <c r="E107" s="37" t="s">
        <v>588</v>
      </c>
      <c r="F107" s="37" t="s">
        <v>54</v>
      </c>
      <c r="G107" s="38" t="s">
        <v>621</v>
      </c>
      <c r="H107" s="39"/>
      <c r="I107" s="39" t="s">
        <v>108</v>
      </c>
      <c r="J107" s="7"/>
      <c r="K107" s="7"/>
      <c r="L107" s="7"/>
      <c r="M107" s="38"/>
      <c r="N107" s="38"/>
      <c r="O107" s="38"/>
      <c r="P107" s="38"/>
      <c r="Q107" s="38"/>
      <c r="R107" s="39"/>
      <c r="T107" s="1"/>
      <c r="U107" s="1"/>
      <c r="V107" s="1"/>
      <c r="W107" s="20"/>
      <c r="X107" s="1"/>
      <c r="Y107" s="1"/>
      <c r="Z107" s="1"/>
      <c r="AA107" s="1"/>
      <c r="AB107" s="1"/>
      <c r="AC107" s="1"/>
      <c r="AD107" s="1"/>
      <c r="AE107" s="1"/>
      <c r="AF107" s="1"/>
      <c r="AG107" s="1"/>
      <c r="AH107" s="1"/>
      <c r="AI107" s="1"/>
      <c r="AJ107" s="1"/>
      <c r="AK107" s="1" t="s">
        <v>191</v>
      </c>
      <c r="AL107" s="2">
        <v>38</v>
      </c>
      <c r="AM107" s="1"/>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customFormat="1">
      <c r="A108" s="7"/>
      <c r="B108" s="7"/>
      <c r="C108" s="7"/>
      <c r="D108" s="7"/>
      <c r="E108" s="37" t="s">
        <v>647</v>
      </c>
      <c r="F108" s="37" t="s">
        <v>225</v>
      </c>
      <c r="G108" s="38" t="s">
        <v>618</v>
      </c>
      <c r="H108" s="39"/>
      <c r="I108" s="39" t="s">
        <v>108</v>
      </c>
      <c r="J108" s="7"/>
      <c r="K108" s="7"/>
      <c r="L108" s="7"/>
      <c r="M108" s="38"/>
      <c r="N108" s="38"/>
      <c r="O108" s="38"/>
      <c r="P108" s="38"/>
      <c r="Q108" s="38"/>
      <c r="R108" s="39"/>
      <c r="T108" s="1"/>
      <c r="U108" s="1"/>
      <c r="V108" s="1"/>
      <c r="W108" s="20"/>
      <c r="X108" s="1"/>
      <c r="Y108" s="1"/>
      <c r="Z108" s="1"/>
      <c r="AA108" s="1"/>
      <c r="AB108" s="1"/>
      <c r="AC108" s="1"/>
      <c r="AD108" s="1"/>
      <c r="AE108" s="1"/>
      <c r="AF108" s="1"/>
      <c r="AG108" s="1"/>
      <c r="AH108" s="1"/>
      <c r="AI108" s="1"/>
      <c r="AJ108" s="1"/>
      <c r="AK108" s="1" t="s">
        <v>192</v>
      </c>
      <c r="AL108" s="2">
        <v>39</v>
      </c>
      <c r="AM108" s="1"/>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customFormat="1">
      <c r="A109" s="7"/>
      <c r="B109" s="7"/>
      <c r="C109" s="7"/>
      <c r="D109" s="7"/>
      <c r="E109" s="37" t="s">
        <v>589</v>
      </c>
      <c r="F109" s="37" t="s">
        <v>55</v>
      </c>
      <c r="G109" s="38" t="s">
        <v>56</v>
      </c>
      <c r="H109" s="39"/>
      <c r="I109" s="39" t="s">
        <v>108</v>
      </c>
      <c r="J109" s="7"/>
      <c r="K109" s="7"/>
      <c r="L109" s="7"/>
      <c r="M109" s="38"/>
      <c r="N109" s="38"/>
      <c r="O109" s="38"/>
      <c r="P109" s="38"/>
      <c r="Q109" s="38"/>
      <c r="R109" s="39"/>
      <c r="T109" s="1"/>
      <c r="U109" s="1"/>
      <c r="V109" s="1"/>
      <c r="W109" s="20"/>
      <c r="X109" s="1"/>
      <c r="Y109" s="1"/>
      <c r="Z109" s="1"/>
      <c r="AA109" s="1"/>
      <c r="AB109" s="1"/>
      <c r="AC109" s="1"/>
      <c r="AD109" s="1"/>
      <c r="AE109" s="1"/>
      <c r="AF109" s="1"/>
      <c r="AG109" s="1"/>
      <c r="AH109" s="1"/>
      <c r="AI109" s="1"/>
      <c r="AJ109" s="1"/>
      <c r="AK109" s="1" t="s">
        <v>193</v>
      </c>
      <c r="AL109" s="2">
        <v>40</v>
      </c>
      <c r="AM109" s="1"/>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customFormat="1">
      <c r="A110" s="7"/>
      <c r="B110" s="7"/>
      <c r="C110" s="7"/>
      <c r="D110" s="7"/>
      <c r="E110" s="37" t="s">
        <v>648</v>
      </c>
      <c r="F110" s="37" t="s">
        <v>571</v>
      </c>
      <c r="G110" s="38" t="s">
        <v>620</v>
      </c>
      <c r="H110" s="39"/>
      <c r="I110" s="39" t="s">
        <v>108</v>
      </c>
      <c r="J110" s="7"/>
      <c r="K110" s="7"/>
      <c r="L110" s="7"/>
      <c r="M110" s="38"/>
      <c r="N110" s="38"/>
      <c r="O110" s="38"/>
      <c r="P110" s="38"/>
      <c r="Q110" s="38"/>
      <c r="R110" s="39"/>
      <c r="T110" s="1"/>
      <c r="U110" s="1"/>
      <c r="V110" s="1"/>
      <c r="W110" s="20"/>
      <c r="X110" s="1"/>
      <c r="Y110" s="1"/>
      <c r="Z110" s="1"/>
      <c r="AA110" s="1"/>
      <c r="AB110" s="1"/>
      <c r="AC110" s="1"/>
      <c r="AD110" s="1"/>
      <c r="AE110" s="1"/>
      <c r="AF110" s="1"/>
      <c r="AG110" s="1"/>
      <c r="AH110" s="1"/>
      <c r="AI110" s="1"/>
      <c r="AJ110" s="1"/>
      <c r="AK110" s="1" t="s">
        <v>194</v>
      </c>
      <c r="AL110" s="2">
        <v>41</v>
      </c>
      <c r="AM110" s="1"/>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customFormat="1">
      <c r="A111" s="7"/>
      <c r="B111" s="7"/>
      <c r="C111" s="7"/>
      <c r="D111" s="7"/>
      <c r="E111" s="37" t="s">
        <v>649</v>
      </c>
      <c r="F111" s="37" t="s">
        <v>57</v>
      </c>
      <c r="G111" s="38" t="s">
        <v>619</v>
      </c>
      <c r="H111" s="39"/>
      <c r="I111" s="39" t="s">
        <v>108</v>
      </c>
      <c r="J111" s="7"/>
      <c r="K111" s="7"/>
      <c r="L111" s="7"/>
      <c r="M111" s="38"/>
      <c r="N111" s="38"/>
      <c r="O111" s="38"/>
      <c r="P111" s="38"/>
      <c r="Q111" s="38"/>
      <c r="R111" s="39"/>
      <c r="T111" s="1"/>
      <c r="U111" s="1"/>
      <c r="V111" s="1"/>
      <c r="W111" s="20"/>
      <c r="X111" s="1"/>
      <c r="Y111" s="1"/>
      <c r="Z111" s="1"/>
      <c r="AA111" s="1"/>
      <c r="AB111" s="1"/>
      <c r="AC111" s="1"/>
      <c r="AD111" s="1"/>
      <c r="AE111" s="1"/>
      <c r="AF111" s="1"/>
      <c r="AG111" s="1"/>
      <c r="AH111" s="1"/>
      <c r="AI111" s="1"/>
      <c r="AJ111" s="1"/>
      <c r="AK111" s="1" t="s">
        <v>195</v>
      </c>
      <c r="AL111" s="2">
        <v>42</v>
      </c>
      <c r="AM111" s="1"/>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customFormat="1">
      <c r="A112" s="7"/>
      <c r="B112" s="7"/>
      <c r="C112" s="7"/>
      <c r="D112" s="7"/>
      <c r="E112" s="37" t="s">
        <v>650</v>
      </c>
      <c r="F112" s="37" t="s">
        <v>616</v>
      </c>
      <c r="G112" s="38" t="s">
        <v>66</v>
      </c>
      <c r="H112" s="39"/>
      <c r="I112" s="39" t="s">
        <v>108</v>
      </c>
      <c r="J112" s="7"/>
      <c r="K112" s="7"/>
      <c r="L112" s="7"/>
      <c r="M112" s="38"/>
      <c r="N112" s="38"/>
      <c r="O112" s="38"/>
      <c r="P112" s="38"/>
      <c r="Q112" s="38"/>
      <c r="R112" s="39"/>
      <c r="T112" s="1"/>
      <c r="U112" s="1"/>
      <c r="V112" s="1"/>
      <c r="W112" s="20"/>
      <c r="X112" s="1"/>
      <c r="Y112" s="1"/>
      <c r="Z112" s="1"/>
      <c r="AA112" s="1"/>
      <c r="AB112" s="1"/>
      <c r="AC112" s="1"/>
      <c r="AD112" s="1"/>
      <c r="AE112" s="1"/>
      <c r="AF112" s="1"/>
      <c r="AG112" s="1"/>
      <c r="AH112" s="1"/>
      <c r="AI112" s="1"/>
      <c r="AJ112" s="1"/>
      <c r="AK112" s="1" t="s">
        <v>196</v>
      </c>
      <c r="AL112" s="2">
        <v>43</v>
      </c>
      <c r="AM112" s="1"/>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customFormat="1">
      <c r="A113" s="7"/>
      <c r="B113" s="7"/>
      <c r="C113" s="7"/>
      <c r="D113" s="7"/>
      <c r="E113" s="37" t="s">
        <v>661</v>
      </c>
      <c r="F113" s="37" t="s">
        <v>226</v>
      </c>
      <c r="G113" s="38" t="s">
        <v>227</v>
      </c>
      <c r="H113" s="39"/>
      <c r="I113" s="39" t="s">
        <v>108</v>
      </c>
      <c r="J113" s="7"/>
      <c r="K113" s="7"/>
      <c r="L113" s="7"/>
      <c r="M113" s="38"/>
      <c r="N113" s="38"/>
      <c r="O113" s="38"/>
      <c r="P113" s="38"/>
      <c r="Q113" s="38"/>
      <c r="R113" s="39"/>
      <c r="T113" s="1"/>
      <c r="U113" s="1"/>
      <c r="V113" s="1"/>
      <c r="W113" s="20"/>
      <c r="X113" s="1"/>
      <c r="Y113" s="1"/>
      <c r="Z113" s="1"/>
      <c r="AA113" s="1"/>
      <c r="AB113" s="1"/>
      <c r="AC113" s="1"/>
      <c r="AD113" s="1"/>
      <c r="AE113" s="1"/>
      <c r="AF113" s="1"/>
      <c r="AG113" s="1"/>
      <c r="AH113" s="1"/>
      <c r="AI113" s="1"/>
      <c r="AJ113" s="1"/>
      <c r="AK113" s="1" t="s">
        <v>197</v>
      </c>
      <c r="AL113" s="2">
        <v>44</v>
      </c>
      <c r="AM113" s="1"/>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customFormat="1">
      <c r="A114" s="7"/>
      <c r="B114" s="7"/>
      <c r="C114" s="7"/>
      <c r="D114" s="7"/>
      <c r="E114" s="37" t="s">
        <v>590</v>
      </c>
      <c r="F114" s="37" t="s">
        <v>60</v>
      </c>
      <c r="G114" s="38" t="s">
        <v>622</v>
      </c>
      <c r="H114" s="39"/>
      <c r="I114" s="39" t="s">
        <v>108</v>
      </c>
      <c r="J114" s="7"/>
      <c r="K114" s="7"/>
      <c r="L114" s="7"/>
      <c r="M114" s="38"/>
      <c r="N114" s="38"/>
      <c r="O114" s="38"/>
      <c r="P114" s="38"/>
      <c r="Q114" s="38"/>
      <c r="R114" s="39"/>
      <c r="T114" s="1"/>
      <c r="U114" s="1"/>
      <c r="V114" s="1"/>
      <c r="W114" s="20"/>
      <c r="X114" s="1"/>
      <c r="Y114" s="1"/>
      <c r="Z114" s="1"/>
      <c r="AA114" s="1"/>
      <c r="AB114" s="1"/>
      <c r="AC114" s="1"/>
      <c r="AD114" s="1"/>
      <c r="AE114" s="1"/>
      <c r="AF114" s="1"/>
      <c r="AG114" s="1"/>
      <c r="AH114" s="1"/>
      <c r="AI114" s="1"/>
      <c r="AJ114" s="1"/>
      <c r="AK114" s="1" t="s">
        <v>198</v>
      </c>
      <c r="AL114" s="2">
        <v>45</v>
      </c>
      <c r="AM114" s="1"/>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customFormat="1">
      <c r="A115" s="7"/>
      <c r="B115" s="7"/>
      <c r="C115" s="7"/>
      <c r="D115" s="7"/>
      <c r="E115" s="37" t="s">
        <v>591</v>
      </c>
      <c r="F115" s="37" t="s">
        <v>61</v>
      </c>
      <c r="G115" s="38" t="s">
        <v>228</v>
      </c>
      <c r="H115" s="39"/>
      <c r="I115" s="39" t="s">
        <v>108</v>
      </c>
      <c r="J115" s="7"/>
      <c r="K115" s="7"/>
      <c r="L115" s="7"/>
      <c r="M115" s="38"/>
      <c r="N115" s="38"/>
      <c r="O115" s="38"/>
      <c r="P115" s="38"/>
      <c r="Q115" s="38"/>
      <c r="R115" s="39"/>
      <c r="T115" s="1"/>
      <c r="U115" s="1"/>
      <c r="V115" s="1"/>
      <c r="W115" s="20"/>
      <c r="X115" s="1"/>
      <c r="Y115" s="1"/>
      <c r="Z115" s="1"/>
      <c r="AA115" s="1"/>
      <c r="AB115" s="1"/>
      <c r="AC115" s="1"/>
      <c r="AD115" s="1"/>
      <c r="AE115" s="1"/>
      <c r="AF115" s="1"/>
      <c r="AG115" s="1"/>
      <c r="AH115" s="1"/>
      <c r="AI115" s="1"/>
      <c r="AJ115" s="1"/>
      <c r="AK115" s="1" t="s">
        <v>155</v>
      </c>
      <c r="AL115" s="2">
        <v>46</v>
      </c>
      <c r="AM115" s="1"/>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customFormat="1">
      <c r="A116" s="7"/>
      <c r="B116" s="7"/>
      <c r="C116" s="7"/>
      <c r="D116" s="7"/>
      <c r="E116" s="37" t="s">
        <v>651</v>
      </c>
      <c r="F116" s="37" t="s">
        <v>550</v>
      </c>
      <c r="G116" s="38" t="s">
        <v>623</v>
      </c>
      <c r="H116" s="39"/>
      <c r="I116" s="39" t="s">
        <v>108</v>
      </c>
      <c r="J116" s="7"/>
      <c r="K116" s="7"/>
      <c r="L116" s="7"/>
      <c r="M116" s="38"/>
      <c r="N116" s="38"/>
      <c r="O116" s="38"/>
      <c r="P116" s="38"/>
      <c r="Q116" s="38"/>
      <c r="R116" s="39"/>
      <c r="T116" s="1"/>
      <c r="U116" s="1"/>
      <c r="V116" s="1"/>
      <c r="W116" s="20"/>
      <c r="X116" s="1"/>
      <c r="Y116" s="1"/>
      <c r="Z116" s="1"/>
      <c r="AA116" s="1"/>
      <c r="AB116" s="1"/>
      <c r="AC116" s="1"/>
      <c r="AD116" s="1"/>
      <c r="AE116" s="1"/>
      <c r="AF116" s="1"/>
      <c r="AG116" s="1"/>
      <c r="AH116" s="1"/>
      <c r="AI116" s="1"/>
      <c r="AJ116" s="1"/>
      <c r="AK116" s="1" t="s">
        <v>199</v>
      </c>
      <c r="AL116" s="2">
        <v>47</v>
      </c>
      <c r="AM116" s="1"/>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customFormat="1">
      <c r="A117" s="7"/>
      <c r="B117" s="7"/>
      <c r="C117" s="7"/>
      <c r="D117" s="7"/>
      <c r="E117" s="37" t="s">
        <v>592</v>
      </c>
      <c r="F117" s="37" t="s">
        <v>64</v>
      </c>
      <c r="G117" s="38" t="s">
        <v>78</v>
      </c>
      <c r="H117" s="39"/>
      <c r="I117" s="39" t="s">
        <v>108</v>
      </c>
      <c r="J117" s="7"/>
      <c r="K117" s="7"/>
      <c r="L117" s="7"/>
      <c r="M117" s="38"/>
      <c r="N117" s="38"/>
      <c r="O117" s="38"/>
      <c r="P117" s="38"/>
      <c r="Q117" s="38"/>
      <c r="R117" s="39"/>
      <c r="T117" s="1"/>
      <c r="U117" s="1"/>
      <c r="V117" s="1"/>
      <c r="W117" s="20"/>
      <c r="X117" s="1"/>
      <c r="Y117" s="1"/>
      <c r="Z117" s="1"/>
      <c r="AA117" s="1"/>
      <c r="AB117" s="1"/>
      <c r="AC117" s="1"/>
      <c r="AD117" s="1"/>
      <c r="AE117" s="1"/>
      <c r="AF117" s="1"/>
      <c r="AG117" s="1"/>
      <c r="AH117" s="1"/>
      <c r="AI117" s="1"/>
      <c r="AJ117" s="1"/>
      <c r="AK117" s="1" t="s">
        <v>200</v>
      </c>
      <c r="AL117" s="2">
        <v>49</v>
      </c>
      <c r="AM117" s="1"/>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c r="E118" s="37" t="s">
        <v>594</v>
      </c>
      <c r="F118" s="37" t="s">
        <v>65</v>
      </c>
      <c r="G118" s="38" t="s">
        <v>624</v>
      </c>
      <c r="H118" s="39"/>
      <c r="I118" s="39" t="s">
        <v>108</v>
      </c>
      <c r="M118" s="38"/>
      <c r="N118" s="38"/>
      <c r="O118" s="38"/>
      <c r="P118" s="38"/>
      <c r="Q118" s="38"/>
      <c r="R118" s="39"/>
      <c r="V118" s="1"/>
      <c r="W118" s="20"/>
      <c r="X118" s="1"/>
      <c r="Y118" s="1"/>
      <c r="Z118" s="1"/>
      <c r="AA118" s="1"/>
      <c r="AB118" s="1"/>
      <c r="AC118" s="1"/>
      <c r="AD118" s="1"/>
      <c r="AE118" s="1"/>
      <c r="AF118" s="1"/>
      <c r="AG118" s="1"/>
      <c r="AH118" s="1"/>
      <c r="AI118" s="1"/>
      <c r="AJ118" s="1"/>
      <c r="AK118" s="1"/>
      <c r="AL118" s="1"/>
      <c r="AM118" s="1"/>
    </row>
    <row r="119" spans="1:114">
      <c r="E119" s="37" t="s">
        <v>593</v>
      </c>
      <c r="F119" s="37" t="s">
        <v>67</v>
      </c>
      <c r="G119" s="38" t="s">
        <v>625</v>
      </c>
      <c r="H119" s="39"/>
      <c r="I119" s="39" t="s">
        <v>108</v>
      </c>
      <c r="M119" s="38"/>
      <c r="N119" s="38"/>
      <c r="O119" s="38"/>
      <c r="P119" s="38"/>
      <c r="Q119" s="38"/>
      <c r="R119" s="39"/>
      <c r="V119" s="1"/>
      <c r="W119" s="20"/>
      <c r="X119" s="1"/>
      <c r="Y119" s="1"/>
      <c r="Z119" s="1"/>
      <c r="AA119" s="1"/>
      <c r="AB119" s="1"/>
      <c r="AC119" s="1"/>
      <c r="AD119" s="1"/>
      <c r="AE119" s="1"/>
      <c r="AF119" s="1"/>
      <c r="AG119" s="1"/>
      <c r="AH119" s="1"/>
      <c r="AI119" s="1"/>
      <c r="AJ119" s="1"/>
      <c r="AK119" s="1"/>
      <c r="AL119" s="1"/>
      <c r="AM119" s="1"/>
    </row>
    <row r="120" spans="1:114">
      <c r="E120" s="37" t="s">
        <v>595</v>
      </c>
      <c r="F120" s="37" t="s">
        <v>68</v>
      </c>
      <c r="G120" s="38" t="s">
        <v>76</v>
      </c>
      <c r="H120" s="39"/>
      <c r="I120" s="39" t="s">
        <v>108</v>
      </c>
      <c r="M120" s="38"/>
      <c r="N120" s="38"/>
      <c r="O120" s="38"/>
      <c r="P120" s="38"/>
      <c r="Q120" s="38"/>
      <c r="R120" s="39"/>
      <c r="V120" s="1"/>
      <c r="W120" s="20"/>
      <c r="X120" s="1"/>
      <c r="Y120" s="1"/>
      <c r="Z120" s="1"/>
      <c r="AA120" s="1"/>
      <c r="AB120" s="1"/>
      <c r="AC120" s="1"/>
      <c r="AD120" s="1"/>
      <c r="AE120" s="1"/>
      <c r="AF120" s="1"/>
      <c r="AG120" s="1"/>
      <c r="AH120" s="1"/>
      <c r="AI120" s="1"/>
      <c r="AJ120" s="1"/>
      <c r="AK120" s="1"/>
      <c r="AL120" s="1"/>
      <c r="AM120" s="1"/>
    </row>
    <row r="121" spans="1:114">
      <c r="E121" s="37" t="s">
        <v>596</v>
      </c>
      <c r="F121" s="37" t="s">
        <v>69</v>
      </c>
      <c r="G121" s="38" t="s">
        <v>626</v>
      </c>
      <c r="H121" s="39"/>
      <c r="I121" s="39" t="s">
        <v>108</v>
      </c>
      <c r="M121" s="38"/>
      <c r="N121" s="38"/>
      <c r="O121" s="38"/>
      <c r="P121" s="38"/>
      <c r="Q121" s="38"/>
      <c r="R121" s="39"/>
      <c r="V121" s="1"/>
      <c r="W121" s="20"/>
      <c r="X121" s="1"/>
      <c r="Y121" s="1"/>
      <c r="Z121" s="1"/>
      <c r="AA121" s="1"/>
      <c r="AB121" s="1"/>
      <c r="AC121" s="1"/>
      <c r="AD121" s="1"/>
      <c r="AE121" s="1"/>
      <c r="AF121" s="1"/>
      <c r="AG121" s="1"/>
      <c r="AH121" s="1"/>
      <c r="AI121" s="1"/>
      <c r="AJ121" s="1"/>
      <c r="AK121" s="1"/>
      <c r="AL121" s="1"/>
      <c r="AM121" s="1"/>
    </row>
    <row r="122" spans="1:114">
      <c r="E122" s="37" t="s">
        <v>597</v>
      </c>
      <c r="F122" s="37" t="s">
        <v>73</v>
      </c>
      <c r="G122" s="38" t="s">
        <v>87</v>
      </c>
      <c r="H122" s="39"/>
      <c r="I122" s="39" t="s">
        <v>108</v>
      </c>
      <c r="M122" s="38"/>
      <c r="N122" s="38"/>
      <c r="O122" s="38"/>
      <c r="P122" s="38"/>
      <c r="Q122" s="38"/>
      <c r="R122" s="39"/>
      <c r="V122" s="1"/>
      <c r="W122" s="20"/>
      <c r="X122" s="1"/>
      <c r="Y122" s="1"/>
      <c r="Z122" s="1"/>
      <c r="AA122" s="1"/>
      <c r="AB122" s="1"/>
      <c r="AC122" s="1"/>
      <c r="AD122" s="1"/>
      <c r="AE122" s="1"/>
      <c r="AF122" s="1"/>
      <c r="AG122" s="1"/>
      <c r="AH122" s="1"/>
      <c r="AI122" s="1"/>
      <c r="AJ122" s="1"/>
      <c r="AK122" s="1"/>
      <c r="AL122" s="1"/>
      <c r="AM122" s="1"/>
    </row>
    <row r="123" spans="1:114">
      <c r="E123" s="37" t="s">
        <v>662</v>
      </c>
      <c r="F123" s="37" t="s">
        <v>70</v>
      </c>
      <c r="G123" s="38" t="s">
        <v>85</v>
      </c>
      <c r="H123" s="39"/>
      <c r="I123" s="39" t="s">
        <v>108</v>
      </c>
      <c r="M123" s="38"/>
      <c r="N123" s="38"/>
      <c r="O123" s="38"/>
      <c r="P123" s="38"/>
      <c r="Q123" s="38"/>
      <c r="R123" s="39"/>
      <c r="V123" s="1"/>
      <c r="W123" s="20"/>
      <c r="X123" s="1"/>
      <c r="Y123" s="1"/>
      <c r="Z123" s="1"/>
      <c r="AA123" s="1"/>
      <c r="AB123" s="1"/>
      <c r="AC123" s="1"/>
      <c r="AD123" s="1"/>
      <c r="AE123" s="1"/>
      <c r="AF123" s="1"/>
      <c r="AG123" s="1"/>
      <c r="AH123" s="1"/>
      <c r="AI123" s="1"/>
      <c r="AJ123" s="1"/>
      <c r="AK123" s="1"/>
      <c r="AL123" s="1"/>
      <c r="AM123" s="1"/>
    </row>
    <row r="124" spans="1:114">
      <c r="E124" s="37" t="s">
        <v>652</v>
      </c>
      <c r="F124" s="37" t="s">
        <v>535</v>
      </c>
      <c r="G124" s="38" t="s">
        <v>627</v>
      </c>
      <c r="H124" s="39"/>
      <c r="I124" s="39" t="s">
        <v>108</v>
      </c>
      <c r="M124" s="38"/>
      <c r="N124" s="38"/>
      <c r="O124" s="38"/>
      <c r="P124" s="38"/>
      <c r="Q124" s="38"/>
      <c r="R124" s="39"/>
      <c r="V124" s="1"/>
      <c r="W124" s="20"/>
      <c r="X124" s="1"/>
      <c r="Y124" s="1"/>
      <c r="Z124" s="1"/>
      <c r="AA124" s="1"/>
      <c r="AB124" s="1"/>
      <c r="AC124" s="1"/>
      <c r="AD124" s="1"/>
      <c r="AE124" s="1"/>
      <c r="AF124" s="1"/>
      <c r="AG124" s="1"/>
      <c r="AH124" s="1"/>
      <c r="AI124" s="1"/>
      <c r="AJ124" s="1"/>
      <c r="AK124" s="1"/>
      <c r="AL124" s="1"/>
      <c r="AM124" s="1"/>
    </row>
    <row r="125" spans="1:114">
      <c r="E125" s="37" t="s">
        <v>598</v>
      </c>
      <c r="F125" s="37" t="s">
        <v>75</v>
      </c>
      <c r="G125" s="38" t="s">
        <v>628</v>
      </c>
      <c r="H125" s="39"/>
      <c r="I125" s="39" t="s">
        <v>108</v>
      </c>
      <c r="M125" s="38"/>
      <c r="N125" s="38"/>
      <c r="O125" s="38"/>
      <c r="P125" s="38"/>
      <c r="Q125" s="38"/>
      <c r="R125" s="39"/>
      <c r="V125" s="1"/>
      <c r="W125" s="20"/>
      <c r="X125" s="1"/>
      <c r="Y125" s="1"/>
      <c r="Z125" s="1"/>
      <c r="AA125" s="1"/>
      <c r="AB125" s="1"/>
      <c r="AC125" s="1"/>
      <c r="AD125" s="1"/>
      <c r="AE125" s="1"/>
      <c r="AF125" s="1"/>
      <c r="AG125" s="1"/>
      <c r="AH125" s="1"/>
      <c r="AI125" s="1"/>
      <c r="AJ125" s="1"/>
      <c r="AK125" s="1"/>
      <c r="AL125" s="1"/>
      <c r="AM125" s="1"/>
    </row>
    <row r="126" spans="1:114">
      <c r="E126" s="37" t="s">
        <v>599</v>
      </c>
      <c r="F126" s="37" t="s">
        <v>74</v>
      </c>
      <c r="G126" s="38" t="s">
        <v>629</v>
      </c>
      <c r="H126" s="39"/>
      <c r="I126" s="39" t="s">
        <v>108</v>
      </c>
      <c r="M126" s="38"/>
      <c r="N126" s="38"/>
      <c r="O126" s="38"/>
      <c r="P126" s="38"/>
      <c r="Q126" s="38"/>
      <c r="R126" s="39"/>
      <c r="V126" s="1"/>
      <c r="W126" s="20"/>
      <c r="X126" s="1"/>
      <c r="Y126" s="1"/>
      <c r="Z126" s="1"/>
      <c r="AA126" s="1"/>
      <c r="AB126" s="1"/>
      <c r="AC126" s="1"/>
      <c r="AD126" s="1"/>
      <c r="AE126" s="1"/>
      <c r="AF126" s="1"/>
      <c r="AG126" s="1"/>
      <c r="AH126" s="1"/>
      <c r="AI126" s="1"/>
      <c r="AJ126" s="1"/>
      <c r="AK126" s="1"/>
      <c r="AL126" s="1"/>
      <c r="AM126" s="1"/>
    </row>
    <row r="127" spans="1:114">
      <c r="E127" s="37" t="s">
        <v>601</v>
      </c>
      <c r="F127" s="37" t="s">
        <v>77</v>
      </c>
      <c r="G127" s="38" t="s">
        <v>630</v>
      </c>
      <c r="H127" s="39"/>
      <c r="I127" s="39" t="s">
        <v>108</v>
      </c>
      <c r="M127" s="38"/>
      <c r="N127" s="38"/>
      <c r="O127" s="38"/>
      <c r="P127" s="38"/>
      <c r="Q127" s="38"/>
      <c r="R127" s="39"/>
      <c r="V127" s="1"/>
      <c r="W127" s="20"/>
      <c r="X127" s="1"/>
      <c r="Y127" s="1"/>
      <c r="Z127" s="1"/>
      <c r="AA127" s="1"/>
      <c r="AB127" s="1"/>
      <c r="AC127" s="1"/>
      <c r="AD127" s="1"/>
      <c r="AE127" s="1"/>
      <c r="AF127" s="1"/>
      <c r="AG127" s="1"/>
      <c r="AH127" s="1"/>
      <c r="AI127" s="1"/>
      <c r="AJ127" s="1"/>
      <c r="AK127" s="1"/>
      <c r="AL127" s="1"/>
      <c r="AM127" s="1"/>
    </row>
    <row r="128" spans="1:114">
      <c r="E128" s="37" t="s">
        <v>600</v>
      </c>
      <c r="F128" s="37" t="s">
        <v>79</v>
      </c>
      <c r="G128" s="38" t="s">
        <v>631</v>
      </c>
      <c r="H128" s="39"/>
      <c r="I128" s="39" t="s">
        <v>108</v>
      </c>
      <c r="M128" s="38"/>
      <c r="N128" s="38"/>
      <c r="O128" s="38"/>
      <c r="P128" s="38"/>
      <c r="Q128" s="38"/>
      <c r="R128" s="39"/>
      <c r="V128" s="1"/>
      <c r="W128" s="20"/>
      <c r="X128" s="1"/>
      <c r="Y128" s="1"/>
      <c r="Z128" s="1"/>
      <c r="AA128" s="1"/>
      <c r="AB128" s="1"/>
      <c r="AC128" s="1"/>
      <c r="AD128" s="1"/>
      <c r="AE128" s="1"/>
      <c r="AF128" s="1"/>
      <c r="AG128" s="1"/>
      <c r="AH128" s="1"/>
      <c r="AI128" s="1"/>
      <c r="AJ128" s="1"/>
      <c r="AK128" s="1"/>
      <c r="AL128" s="1"/>
      <c r="AM128" s="1"/>
    </row>
    <row r="129" spans="5:39">
      <c r="E129" s="37" t="s">
        <v>602</v>
      </c>
      <c r="F129" s="37" t="s">
        <v>88</v>
      </c>
      <c r="G129" s="38" t="s">
        <v>632</v>
      </c>
      <c r="H129" s="39"/>
      <c r="I129" s="39" t="s">
        <v>108</v>
      </c>
      <c r="M129" s="38"/>
      <c r="N129" s="38"/>
      <c r="O129" s="38"/>
      <c r="P129" s="38"/>
      <c r="Q129" s="38"/>
      <c r="R129" s="39"/>
      <c r="V129" s="1"/>
      <c r="W129" s="20"/>
      <c r="X129" s="1"/>
      <c r="Y129" s="1"/>
      <c r="Z129" s="1"/>
      <c r="AA129" s="1"/>
      <c r="AB129" s="1"/>
      <c r="AC129" s="1"/>
      <c r="AD129" s="1"/>
      <c r="AE129" s="1"/>
      <c r="AF129" s="1"/>
      <c r="AG129" s="1"/>
      <c r="AH129" s="1"/>
      <c r="AI129" s="1"/>
      <c r="AJ129" s="1"/>
      <c r="AK129" s="1"/>
      <c r="AL129" s="1"/>
      <c r="AM129" s="1"/>
    </row>
    <row r="130" spans="5:39">
      <c r="E130" s="37" t="s">
        <v>603</v>
      </c>
      <c r="F130" s="37" t="s">
        <v>86</v>
      </c>
      <c r="G130" s="38" t="s">
        <v>633</v>
      </c>
      <c r="H130" s="39"/>
      <c r="I130" s="39" t="s">
        <v>108</v>
      </c>
      <c r="M130" s="38"/>
      <c r="N130" s="38"/>
      <c r="O130" s="38"/>
      <c r="P130" s="38"/>
      <c r="Q130" s="38"/>
      <c r="R130" s="39"/>
      <c r="V130" s="1"/>
      <c r="W130" s="20"/>
      <c r="X130" s="1"/>
      <c r="Y130" s="1"/>
      <c r="Z130" s="1"/>
      <c r="AA130" s="1"/>
      <c r="AB130" s="1"/>
      <c r="AC130" s="1"/>
      <c r="AD130" s="1"/>
      <c r="AE130" s="1"/>
      <c r="AF130" s="1"/>
      <c r="AG130" s="1"/>
      <c r="AH130" s="1"/>
      <c r="AI130" s="1"/>
      <c r="AJ130" s="1"/>
      <c r="AK130" s="1"/>
      <c r="AL130" s="1"/>
      <c r="AM130" s="1"/>
    </row>
    <row r="131" spans="5:39">
      <c r="E131" s="37" t="s">
        <v>604</v>
      </c>
      <c r="F131" s="37" t="s">
        <v>84</v>
      </c>
      <c r="G131" s="38" t="s">
        <v>634</v>
      </c>
      <c r="H131" s="39"/>
      <c r="I131" s="39" t="s">
        <v>108</v>
      </c>
      <c r="M131" s="38"/>
      <c r="N131" s="38"/>
      <c r="O131" s="38"/>
      <c r="P131" s="38"/>
      <c r="Q131" s="38"/>
      <c r="R131" s="39"/>
      <c r="V131" s="1"/>
      <c r="W131" s="20"/>
      <c r="X131" s="1"/>
      <c r="Y131" s="1"/>
      <c r="Z131" s="1"/>
      <c r="AA131" s="1"/>
      <c r="AB131" s="1"/>
      <c r="AC131" s="1"/>
      <c r="AD131" s="1"/>
      <c r="AE131" s="1"/>
      <c r="AF131" s="1"/>
      <c r="AG131" s="1"/>
      <c r="AH131" s="1"/>
      <c r="AI131" s="1"/>
      <c r="AJ131" s="1"/>
      <c r="AK131" s="1"/>
      <c r="AL131" s="1"/>
      <c r="AM131" s="1"/>
    </row>
    <row r="132" spans="5:39">
      <c r="E132" s="37" t="s">
        <v>605</v>
      </c>
      <c r="F132" s="37" t="s">
        <v>83</v>
      </c>
      <c r="G132" s="38" t="s">
        <v>635</v>
      </c>
      <c r="H132" s="39"/>
      <c r="I132" s="39" t="s">
        <v>108</v>
      </c>
      <c r="M132" s="38"/>
      <c r="N132" s="38"/>
      <c r="O132" s="38"/>
      <c r="P132" s="38"/>
      <c r="Q132" s="38"/>
      <c r="R132" s="39"/>
      <c r="V132" s="1"/>
      <c r="W132" s="20"/>
      <c r="X132" s="1"/>
      <c r="Y132" s="1"/>
      <c r="Z132" s="1"/>
      <c r="AA132" s="1"/>
      <c r="AB132" s="1"/>
      <c r="AC132" s="1"/>
      <c r="AD132" s="1"/>
      <c r="AE132" s="1"/>
      <c r="AF132" s="1"/>
      <c r="AG132" s="1"/>
      <c r="AH132" s="1"/>
      <c r="AI132" s="1"/>
      <c r="AJ132" s="1"/>
      <c r="AK132" s="1"/>
      <c r="AL132" s="1"/>
      <c r="AM132" s="1"/>
    </row>
    <row r="133" spans="5:39">
      <c r="E133" s="37" t="s">
        <v>606</v>
      </c>
      <c r="F133" s="37" t="s">
        <v>229</v>
      </c>
      <c r="G133" s="38" t="s">
        <v>41</v>
      </c>
      <c r="H133" s="39"/>
      <c r="I133" s="39" t="s">
        <v>108</v>
      </c>
      <c r="M133" s="38"/>
      <c r="N133" s="38"/>
      <c r="O133" s="38"/>
      <c r="P133" s="38"/>
      <c r="Q133" s="38"/>
      <c r="R133" s="39"/>
      <c r="V133" s="1"/>
      <c r="W133" s="20"/>
      <c r="X133" s="1"/>
      <c r="Y133" s="1"/>
      <c r="Z133" s="1"/>
      <c r="AA133" s="1"/>
      <c r="AB133" s="1"/>
      <c r="AC133" s="1"/>
      <c r="AD133" s="1"/>
      <c r="AE133" s="1"/>
      <c r="AF133" s="1"/>
      <c r="AG133" s="1"/>
      <c r="AH133" s="1"/>
      <c r="AI133" s="1"/>
      <c r="AJ133" s="1"/>
      <c r="AK133" s="1"/>
      <c r="AL133" s="1"/>
      <c r="AM133" s="1"/>
    </row>
    <row r="134" spans="5:39">
      <c r="E134" s="37" t="s">
        <v>607</v>
      </c>
      <c r="F134" s="37" t="s">
        <v>43</v>
      </c>
      <c r="G134" s="38" t="s">
        <v>42</v>
      </c>
      <c r="H134" s="39"/>
      <c r="I134" s="39" t="s">
        <v>108</v>
      </c>
      <c r="M134" s="38"/>
      <c r="N134" s="38"/>
      <c r="O134" s="38"/>
      <c r="P134" s="38"/>
      <c r="Q134" s="38"/>
      <c r="R134" s="39"/>
      <c r="V134" s="1"/>
      <c r="W134" s="20"/>
      <c r="X134" s="1"/>
      <c r="Y134" s="1"/>
      <c r="Z134" s="1"/>
      <c r="AA134" s="1"/>
      <c r="AB134" s="1"/>
      <c r="AC134" s="1"/>
      <c r="AD134" s="1"/>
      <c r="AE134" s="1"/>
      <c r="AF134" s="1"/>
      <c r="AG134" s="1"/>
      <c r="AH134" s="1"/>
      <c r="AI134" s="1"/>
      <c r="AJ134" s="1"/>
      <c r="AK134" s="1"/>
      <c r="AL134" s="1"/>
      <c r="AM134" s="1"/>
    </row>
    <row r="135" spans="5:39">
      <c r="E135" s="37" t="s">
        <v>608</v>
      </c>
      <c r="F135" s="37" t="s">
        <v>45</v>
      </c>
      <c r="G135" s="38" t="s">
        <v>44</v>
      </c>
      <c r="H135" s="39"/>
      <c r="I135" s="39" t="s">
        <v>108</v>
      </c>
      <c r="M135" s="38"/>
      <c r="N135" s="38"/>
      <c r="O135" s="38"/>
      <c r="P135" s="38"/>
      <c r="Q135" s="38"/>
      <c r="R135" s="39"/>
      <c r="V135" s="1"/>
      <c r="W135" s="20"/>
      <c r="X135" s="1"/>
      <c r="Y135" s="1"/>
      <c r="Z135" s="1"/>
      <c r="AA135" s="1"/>
      <c r="AB135" s="1"/>
      <c r="AC135" s="1"/>
      <c r="AD135" s="1"/>
      <c r="AE135" s="1"/>
      <c r="AF135" s="1"/>
      <c r="AG135" s="1"/>
      <c r="AH135" s="1"/>
      <c r="AI135" s="1"/>
      <c r="AJ135" s="1"/>
      <c r="AK135" s="1"/>
      <c r="AL135" s="1"/>
      <c r="AM135" s="1"/>
    </row>
    <row r="136" spans="5:39">
      <c r="E136" s="37" t="s">
        <v>609</v>
      </c>
      <c r="F136" s="37" t="s">
        <v>47</v>
      </c>
      <c r="G136" s="38" t="s">
        <v>46</v>
      </c>
      <c r="H136" s="39"/>
      <c r="I136" s="39" t="s">
        <v>108</v>
      </c>
      <c r="M136" s="38"/>
      <c r="N136" s="38"/>
      <c r="O136" s="38"/>
      <c r="P136" s="38"/>
      <c r="Q136" s="38"/>
      <c r="R136" s="39"/>
      <c r="V136" s="1"/>
      <c r="W136" s="20"/>
      <c r="X136" s="1"/>
      <c r="Y136" s="1"/>
      <c r="Z136" s="1"/>
      <c r="AA136" s="1"/>
      <c r="AB136" s="1"/>
      <c r="AC136" s="1"/>
      <c r="AD136" s="1"/>
      <c r="AE136" s="1"/>
      <c r="AF136" s="1"/>
      <c r="AG136" s="1"/>
      <c r="AH136" s="1"/>
      <c r="AI136" s="1"/>
      <c r="AJ136" s="1"/>
      <c r="AK136" s="1"/>
      <c r="AL136" s="1"/>
      <c r="AM136" s="1"/>
    </row>
    <row r="137" spans="5:39">
      <c r="E137" s="37" t="s">
        <v>610</v>
      </c>
      <c r="F137" s="37" t="s">
        <v>49</v>
      </c>
      <c r="G137" s="38" t="s">
        <v>48</v>
      </c>
      <c r="H137" s="39"/>
      <c r="I137" s="39" t="s">
        <v>108</v>
      </c>
      <c r="M137" s="38"/>
      <c r="N137" s="38"/>
      <c r="O137" s="38"/>
      <c r="P137" s="38"/>
      <c r="Q137" s="38"/>
      <c r="R137" s="39"/>
      <c r="V137" s="1"/>
      <c r="W137" s="20"/>
      <c r="X137" s="1"/>
      <c r="Y137" s="1"/>
      <c r="Z137" s="1"/>
      <c r="AA137" s="1"/>
      <c r="AB137" s="1"/>
      <c r="AC137" s="1"/>
      <c r="AD137" s="1"/>
      <c r="AE137" s="1"/>
      <c r="AF137" s="1"/>
      <c r="AG137" s="1"/>
      <c r="AH137" s="1"/>
      <c r="AI137" s="1"/>
      <c r="AJ137" s="1"/>
      <c r="AK137" s="1"/>
      <c r="AL137" s="1"/>
      <c r="AM137" s="1"/>
    </row>
    <row r="138" spans="5:39">
      <c r="E138" s="37" t="s">
        <v>653</v>
      </c>
      <c r="F138" s="37" t="s">
        <v>533</v>
      </c>
      <c r="G138" s="38" t="s">
        <v>50</v>
      </c>
      <c r="H138" s="39"/>
      <c r="I138" s="39" t="s">
        <v>108</v>
      </c>
      <c r="M138" s="38"/>
      <c r="N138" s="38"/>
      <c r="O138" s="38"/>
      <c r="P138" s="38"/>
      <c r="Q138" s="38"/>
      <c r="R138" s="39"/>
      <c r="V138" s="1"/>
      <c r="W138" s="20"/>
      <c r="X138" s="1"/>
      <c r="Y138" s="1"/>
      <c r="Z138" s="1"/>
      <c r="AA138" s="1"/>
      <c r="AB138" s="1"/>
      <c r="AC138" s="1"/>
      <c r="AD138" s="1"/>
      <c r="AE138" s="1"/>
      <c r="AF138" s="1"/>
      <c r="AG138" s="1"/>
      <c r="AH138" s="1"/>
      <c r="AI138" s="1"/>
      <c r="AJ138" s="1"/>
      <c r="AK138" s="1"/>
      <c r="AL138" s="1"/>
      <c r="AM138" s="1"/>
    </row>
    <row r="139" spans="5:39">
      <c r="E139" s="37" t="s">
        <v>654</v>
      </c>
      <c r="F139" s="37" t="s">
        <v>534</v>
      </c>
      <c r="G139" s="38" t="s">
        <v>51</v>
      </c>
      <c r="H139" s="39"/>
      <c r="I139" s="39" t="s">
        <v>108</v>
      </c>
      <c r="M139" s="38"/>
      <c r="N139" s="38"/>
      <c r="O139" s="38"/>
      <c r="P139" s="38"/>
      <c r="Q139" s="38"/>
      <c r="R139" s="39"/>
      <c r="V139" s="1"/>
      <c r="W139" s="20"/>
      <c r="X139" s="1"/>
      <c r="Y139" s="1"/>
      <c r="Z139" s="1"/>
      <c r="AA139" s="1"/>
      <c r="AB139" s="1"/>
      <c r="AC139" s="1"/>
      <c r="AD139" s="1"/>
      <c r="AE139" s="1"/>
      <c r="AF139" s="1"/>
      <c r="AG139" s="1"/>
      <c r="AH139" s="1"/>
      <c r="AI139" s="1"/>
      <c r="AJ139" s="1"/>
      <c r="AK139" s="1"/>
      <c r="AL139" s="1"/>
      <c r="AM139" s="1"/>
    </row>
    <row r="140" spans="5:39">
      <c r="E140" s="37" t="s">
        <v>611</v>
      </c>
      <c r="F140" s="37" t="s">
        <v>53</v>
      </c>
      <c r="G140" s="38" t="s">
        <v>52</v>
      </c>
      <c r="H140" s="39"/>
      <c r="I140" s="39" t="s">
        <v>108</v>
      </c>
      <c r="M140" s="38"/>
      <c r="N140" s="38"/>
      <c r="O140" s="38"/>
      <c r="P140" s="38"/>
      <c r="Q140" s="38"/>
      <c r="R140" s="39"/>
      <c r="V140" s="1"/>
      <c r="W140" s="20"/>
      <c r="X140" s="1"/>
      <c r="Y140" s="1"/>
      <c r="Z140" s="1"/>
      <c r="AA140" s="1"/>
      <c r="AB140" s="1"/>
      <c r="AC140" s="1"/>
      <c r="AD140" s="1"/>
      <c r="AE140" s="1"/>
      <c r="AF140" s="1"/>
      <c r="AG140" s="1"/>
      <c r="AH140" s="1"/>
      <c r="AI140" s="1"/>
      <c r="AJ140" s="1"/>
      <c r="AK140" s="1"/>
      <c r="AL140" s="1"/>
      <c r="AM140" s="1"/>
    </row>
    <row r="141" spans="5:39">
      <c r="E141" s="37" t="s">
        <v>612</v>
      </c>
      <c r="F141" s="37" t="s">
        <v>59</v>
      </c>
      <c r="G141" s="38" t="s">
        <v>58</v>
      </c>
      <c r="H141" s="39"/>
      <c r="I141" s="39" t="s">
        <v>108</v>
      </c>
      <c r="M141" s="38"/>
      <c r="N141" s="38"/>
      <c r="O141" s="38"/>
      <c r="P141" s="38"/>
      <c r="Q141" s="38"/>
      <c r="R141" s="39"/>
      <c r="V141" s="1"/>
      <c r="W141" s="20"/>
      <c r="X141" s="1"/>
      <c r="Y141" s="1"/>
      <c r="Z141" s="1"/>
      <c r="AA141" s="1"/>
      <c r="AB141" s="1"/>
      <c r="AC141" s="1"/>
      <c r="AD141" s="1"/>
      <c r="AE141" s="1"/>
      <c r="AF141" s="1"/>
      <c r="AG141" s="1"/>
      <c r="AH141" s="1"/>
      <c r="AI141" s="1"/>
      <c r="AJ141" s="1"/>
      <c r="AK141" s="1"/>
      <c r="AL141" s="1"/>
      <c r="AM141" s="1"/>
    </row>
    <row r="142" spans="5:39">
      <c r="E142" s="37" t="s">
        <v>613</v>
      </c>
      <c r="F142" s="37" t="s">
        <v>63</v>
      </c>
      <c r="G142" s="38" t="s">
        <v>62</v>
      </c>
      <c r="H142" s="39"/>
      <c r="I142" s="39" t="s">
        <v>108</v>
      </c>
      <c r="M142" s="38"/>
      <c r="N142" s="38"/>
      <c r="O142" s="38"/>
      <c r="P142" s="38"/>
      <c r="Q142" s="38"/>
      <c r="R142" s="39"/>
      <c r="V142" s="1"/>
      <c r="W142" s="20"/>
      <c r="X142" s="1"/>
      <c r="Y142" s="1"/>
      <c r="Z142" s="1"/>
      <c r="AA142" s="1"/>
      <c r="AB142" s="1"/>
      <c r="AC142" s="1"/>
      <c r="AD142" s="1"/>
      <c r="AE142" s="1"/>
      <c r="AF142" s="1"/>
      <c r="AG142" s="1"/>
      <c r="AH142" s="1"/>
      <c r="AI142" s="1"/>
      <c r="AJ142" s="1"/>
      <c r="AK142" s="1"/>
      <c r="AL142" s="1"/>
      <c r="AM142" s="1"/>
    </row>
    <row r="143" spans="5:39">
      <c r="E143" s="37" t="s">
        <v>574</v>
      </c>
      <c r="F143" s="37" t="s">
        <v>72</v>
      </c>
      <c r="G143" s="38" t="s">
        <v>71</v>
      </c>
      <c r="H143" s="39"/>
      <c r="I143" s="39" t="s">
        <v>108</v>
      </c>
      <c r="M143" s="38"/>
      <c r="N143" s="38"/>
      <c r="O143" s="38"/>
      <c r="P143" s="38"/>
      <c r="Q143" s="38"/>
      <c r="R143" s="39"/>
      <c r="V143" s="1"/>
      <c r="W143" s="20"/>
      <c r="X143" s="1"/>
      <c r="Y143" s="1"/>
      <c r="Z143" s="1"/>
      <c r="AA143" s="1"/>
      <c r="AB143" s="1"/>
      <c r="AC143" s="1"/>
      <c r="AD143" s="1"/>
      <c r="AE143" s="1"/>
      <c r="AF143" s="1"/>
      <c r="AG143" s="1"/>
      <c r="AH143" s="1"/>
      <c r="AI143" s="1"/>
      <c r="AJ143" s="1"/>
      <c r="AK143" s="1"/>
      <c r="AL143" s="1"/>
      <c r="AM143" s="1"/>
    </row>
    <row r="144" spans="5:39">
      <c r="E144" s="37" t="s">
        <v>614</v>
      </c>
      <c r="F144" s="37" t="s">
        <v>80</v>
      </c>
      <c r="G144" s="38" t="s">
        <v>636</v>
      </c>
      <c r="H144" s="39"/>
      <c r="I144" s="39" t="s">
        <v>108</v>
      </c>
      <c r="M144" s="38"/>
      <c r="N144" s="38"/>
      <c r="O144" s="38"/>
      <c r="P144" s="38"/>
      <c r="Q144" s="38"/>
      <c r="R144" s="39"/>
      <c r="V144" s="1"/>
      <c r="W144" s="20"/>
      <c r="X144" s="1"/>
      <c r="Y144" s="1"/>
      <c r="Z144" s="1"/>
      <c r="AA144" s="1"/>
      <c r="AB144" s="1"/>
      <c r="AC144" s="1"/>
      <c r="AD144" s="1"/>
      <c r="AE144" s="1"/>
      <c r="AF144" s="1"/>
      <c r="AG144" s="1"/>
      <c r="AH144" s="1"/>
      <c r="AI144" s="1"/>
      <c r="AJ144" s="1"/>
      <c r="AK144" s="1"/>
      <c r="AL144" s="1"/>
      <c r="AM144" s="1"/>
    </row>
    <row r="145" spans="5:39">
      <c r="E145" s="37" t="s">
        <v>615</v>
      </c>
      <c r="F145" s="37" t="s">
        <v>89</v>
      </c>
      <c r="G145" s="38" t="s">
        <v>637</v>
      </c>
      <c r="H145" s="39"/>
      <c r="I145" s="39" t="s">
        <v>108</v>
      </c>
      <c r="M145" s="38"/>
      <c r="N145" s="38"/>
      <c r="O145" s="38"/>
      <c r="P145" s="38"/>
      <c r="Q145" s="38"/>
      <c r="R145" s="39"/>
      <c r="V145" s="1"/>
      <c r="W145" s="20"/>
      <c r="X145" s="1"/>
      <c r="Y145" s="1"/>
      <c r="Z145" s="1"/>
      <c r="AA145" s="1"/>
      <c r="AB145" s="1"/>
      <c r="AC145" s="1"/>
      <c r="AD145" s="1"/>
      <c r="AE145" s="1"/>
      <c r="AF145" s="1"/>
      <c r="AG145" s="1"/>
      <c r="AH145" s="1"/>
      <c r="AI145" s="1"/>
      <c r="AJ145" s="1"/>
      <c r="AK145" s="1"/>
      <c r="AL145" s="1"/>
      <c r="AM145" s="1"/>
    </row>
    <row r="146" spans="5:39">
      <c r="E146" s="37" t="s">
        <v>81</v>
      </c>
      <c r="F146" s="37" t="s">
        <v>82</v>
      </c>
      <c r="G146" s="38" t="s">
        <v>638</v>
      </c>
      <c r="I146" s="39" t="s">
        <v>108</v>
      </c>
      <c r="M146" s="38"/>
      <c r="N146" s="38"/>
      <c r="O146" s="38"/>
      <c r="P146" s="38"/>
      <c r="Q146" s="38"/>
      <c r="R146" s="39"/>
      <c r="V146" s="1"/>
      <c r="W146" s="20"/>
      <c r="X146" s="1"/>
      <c r="Y146" s="1"/>
      <c r="Z146" s="1"/>
      <c r="AA146" s="1"/>
      <c r="AB146" s="1"/>
      <c r="AC146" s="1"/>
      <c r="AD146" s="1"/>
      <c r="AE146" s="1"/>
      <c r="AF146" s="1"/>
      <c r="AG146" s="1"/>
      <c r="AH146" s="1"/>
      <c r="AI146" s="1"/>
      <c r="AJ146" s="1"/>
      <c r="AK146" s="1"/>
      <c r="AL146" s="1"/>
      <c r="AM146" s="1"/>
    </row>
    <row r="147" spans="5:39">
      <c r="E147" s="37" t="s">
        <v>655</v>
      </c>
      <c r="F147" s="37" t="s">
        <v>90</v>
      </c>
      <c r="G147" s="38" t="s">
        <v>639</v>
      </c>
      <c r="H147" s="39"/>
      <c r="I147" s="39" t="s">
        <v>108</v>
      </c>
      <c r="V147" s="1"/>
      <c r="W147" s="20"/>
      <c r="X147" s="1"/>
      <c r="Y147" s="1"/>
      <c r="Z147" s="1"/>
      <c r="AA147" s="1"/>
      <c r="AB147" s="1"/>
      <c r="AC147" s="1"/>
      <c r="AD147" s="1"/>
      <c r="AE147" s="1"/>
      <c r="AF147" s="1"/>
      <c r="AG147" s="1"/>
      <c r="AH147" s="1"/>
      <c r="AI147" s="1"/>
      <c r="AJ147" s="1"/>
      <c r="AK147" s="1"/>
      <c r="AL147" s="1"/>
      <c r="AM147" s="1"/>
    </row>
    <row r="148" spans="5:39">
      <c r="E148" s="37" t="s">
        <v>656</v>
      </c>
      <c r="F148" s="37" t="s">
        <v>91</v>
      </c>
      <c r="G148" s="38" t="s">
        <v>640</v>
      </c>
      <c r="H148" s="39"/>
      <c r="I148" s="39" t="s">
        <v>108</v>
      </c>
      <c r="V148" s="1"/>
      <c r="W148" s="20"/>
      <c r="X148" s="1"/>
      <c r="Y148" s="1"/>
      <c r="Z148" s="1"/>
      <c r="AA148" s="1"/>
      <c r="AB148" s="1"/>
      <c r="AC148" s="1"/>
      <c r="AD148" s="1"/>
      <c r="AE148" s="1"/>
      <c r="AF148" s="1"/>
      <c r="AG148" s="1"/>
      <c r="AH148" s="1"/>
      <c r="AI148" s="1"/>
      <c r="AJ148" s="1"/>
      <c r="AK148" s="1"/>
      <c r="AL148" s="1"/>
      <c r="AM148" s="1"/>
    </row>
    <row r="149" spans="5:39">
      <c r="E149" s="37" t="s">
        <v>657</v>
      </c>
      <c r="F149" s="37" t="s">
        <v>572</v>
      </c>
      <c r="G149" s="38" t="s">
        <v>641</v>
      </c>
      <c r="H149" s="39"/>
      <c r="I149" s="39" t="s">
        <v>108</v>
      </c>
      <c r="V149" s="1"/>
      <c r="W149" s="20"/>
      <c r="X149" s="1"/>
      <c r="Y149" s="1"/>
      <c r="Z149" s="1"/>
      <c r="AA149" s="1"/>
      <c r="AB149" s="1"/>
      <c r="AC149" s="1"/>
      <c r="AD149" s="1"/>
      <c r="AE149" s="1"/>
      <c r="AF149" s="1"/>
      <c r="AG149" s="1"/>
      <c r="AH149" s="1"/>
      <c r="AI149" s="1"/>
      <c r="AJ149" s="1"/>
      <c r="AK149" s="1"/>
      <c r="AL149" s="1"/>
      <c r="AM149" s="1"/>
    </row>
    <row r="150" spans="5:39">
      <c r="E150" s="37" t="s">
        <v>658</v>
      </c>
      <c r="F150" s="37" t="s">
        <v>558</v>
      </c>
      <c r="G150" s="38" t="s">
        <v>642</v>
      </c>
      <c r="H150" s="39"/>
      <c r="I150" s="39" t="s">
        <v>108</v>
      </c>
      <c r="V150" s="1"/>
      <c r="W150" s="20"/>
      <c r="X150" s="1"/>
      <c r="Y150" s="1"/>
      <c r="Z150" s="1"/>
      <c r="AA150" s="1"/>
      <c r="AB150" s="1"/>
      <c r="AC150" s="1"/>
      <c r="AD150" s="1"/>
      <c r="AE150" s="1"/>
      <c r="AF150" s="1"/>
      <c r="AG150" s="1"/>
      <c r="AH150" s="1"/>
      <c r="AI150" s="1"/>
      <c r="AJ150" s="1"/>
      <c r="AK150" s="1"/>
      <c r="AL150" s="1"/>
      <c r="AM150" s="1"/>
    </row>
    <row r="151" spans="5:39">
      <c r="E151" s="37" t="s">
        <v>659</v>
      </c>
      <c r="F151" s="37" t="s">
        <v>536</v>
      </c>
      <c r="G151" s="38" t="s">
        <v>643</v>
      </c>
      <c r="H151" s="39"/>
      <c r="I151" s="39" t="s">
        <v>108</v>
      </c>
      <c r="V151" s="1"/>
      <c r="W151" s="20"/>
      <c r="X151" s="1"/>
      <c r="Y151" s="1"/>
      <c r="Z151" s="1"/>
      <c r="AA151" s="1"/>
      <c r="AB151" s="1"/>
      <c r="AC151" s="1"/>
      <c r="AD151" s="1"/>
      <c r="AE151" s="1"/>
      <c r="AF151" s="1"/>
      <c r="AG151" s="1"/>
      <c r="AH151" s="1"/>
      <c r="AI151" s="1"/>
      <c r="AJ151" s="1"/>
      <c r="AK151" s="1"/>
      <c r="AL151" s="1"/>
      <c r="AM151" s="1"/>
    </row>
    <row r="152" spans="5:39">
      <c r="E152" s="37" t="s">
        <v>660</v>
      </c>
      <c r="F152" s="37" t="s">
        <v>536</v>
      </c>
      <c r="G152" s="38" t="s">
        <v>644</v>
      </c>
      <c r="H152" s="39"/>
      <c r="I152" s="39" t="s">
        <v>108</v>
      </c>
      <c r="V152" s="1"/>
      <c r="W152" s="20"/>
      <c r="X152" s="1"/>
      <c r="Y152" s="1"/>
      <c r="Z152" s="1"/>
      <c r="AA152" s="1"/>
      <c r="AB152" s="1"/>
      <c r="AC152" s="1"/>
      <c r="AD152" s="1"/>
      <c r="AE152" s="1"/>
      <c r="AF152" s="1"/>
      <c r="AG152" s="1"/>
      <c r="AH152" s="1"/>
      <c r="AI152" s="1"/>
      <c r="AJ152" s="1"/>
      <c r="AK152" s="1"/>
      <c r="AL152" s="1"/>
      <c r="AM152" s="1"/>
    </row>
    <row r="153" spans="5:39">
      <c r="E153" s="37" t="s">
        <v>303</v>
      </c>
      <c r="F153" s="37" t="s">
        <v>230</v>
      </c>
      <c r="G153" s="38" t="s">
        <v>645</v>
      </c>
      <c r="H153" s="39"/>
      <c r="I153" s="39" t="s">
        <v>108</v>
      </c>
      <c r="V153" s="1"/>
      <c r="W153" s="20"/>
      <c r="X153" s="1"/>
      <c r="Y153" s="1"/>
      <c r="Z153" s="1"/>
      <c r="AA153" s="1"/>
      <c r="AB153" s="1"/>
      <c r="AC153" s="1"/>
      <c r="AD153" s="1"/>
      <c r="AE153" s="1"/>
      <c r="AF153" s="1"/>
      <c r="AG153" s="1"/>
      <c r="AH153" s="1"/>
      <c r="AI153" s="1"/>
      <c r="AJ153" s="1"/>
      <c r="AK153" s="1"/>
      <c r="AL153" s="1"/>
      <c r="AM153" s="1"/>
    </row>
    <row r="154" spans="5:39">
      <c r="V154" s="1"/>
      <c r="W154" s="20"/>
      <c r="X154" s="1"/>
      <c r="Y154" s="1"/>
      <c r="Z154" s="1"/>
      <c r="AA154" s="1"/>
      <c r="AB154" s="1"/>
      <c r="AC154" s="1"/>
      <c r="AD154" s="1"/>
      <c r="AE154" s="1"/>
      <c r="AF154" s="1"/>
      <c r="AG154" s="1"/>
      <c r="AH154" s="1"/>
      <c r="AI154" s="1"/>
      <c r="AJ154" s="1"/>
      <c r="AK154" s="1"/>
      <c r="AL154" s="1"/>
      <c r="AM154" s="1"/>
    </row>
    <row r="155" spans="5:39">
      <c r="V155" s="1"/>
      <c r="W155" s="20"/>
      <c r="X155" s="1"/>
      <c r="Y155" s="1"/>
      <c r="Z155" s="1"/>
      <c r="AA155" s="1"/>
      <c r="AB155" s="1"/>
      <c r="AC155" s="1"/>
      <c r="AD155" s="1"/>
      <c r="AE155" s="1"/>
      <c r="AF155" s="1"/>
      <c r="AG155" s="1"/>
      <c r="AH155" s="1"/>
      <c r="AI155" s="1"/>
      <c r="AJ155" s="1"/>
      <c r="AK155" s="1"/>
      <c r="AL155" s="1"/>
      <c r="AM155" s="1"/>
    </row>
    <row r="156" spans="5:39">
      <c r="V156" s="1"/>
      <c r="W156" s="20"/>
      <c r="X156" s="1"/>
      <c r="Y156" s="1"/>
      <c r="Z156" s="1"/>
      <c r="AA156" s="1"/>
      <c r="AB156" s="1"/>
      <c r="AC156" s="1"/>
      <c r="AD156" s="1"/>
      <c r="AE156" s="1"/>
      <c r="AF156" s="1"/>
      <c r="AG156" s="1"/>
      <c r="AH156" s="1"/>
      <c r="AI156" s="1"/>
      <c r="AJ156" s="1"/>
      <c r="AK156" s="1"/>
      <c r="AL156" s="1"/>
      <c r="AM156" s="1"/>
    </row>
    <row r="157" spans="5:39">
      <c r="V157" s="1"/>
      <c r="W157" s="20"/>
      <c r="X157" s="1"/>
      <c r="Y157" s="1"/>
      <c r="Z157" s="1"/>
      <c r="AA157" s="1"/>
      <c r="AB157" s="1"/>
      <c r="AC157" s="1"/>
      <c r="AD157" s="1"/>
      <c r="AE157" s="1"/>
      <c r="AF157" s="1"/>
      <c r="AG157" s="1"/>
      <c r="AH157" s="1"/>
      <c r="AI157" s="1"/>
      <c r="AJ157" s="1"/>
      <c r="AK157" s="1"/>
      <c r="AL157" s="1"/>
      <c r="AM157" s="1"/>
    </row>
    <row r="158" spans="5:39">
      <c r="V158" s="1"/>
      <c r="W158" s="20"/>
      <c r="X158" s="1"/>
      <c r="Y158" s="1"/>
      <c r="Z158" s="1"/>
      <c r="AA158" s="1"/>
      <c r="AB158" s="1"/>
      <c r="AC158" s="1"/>
      <c r="AD158" s="1"/>
      <c r="AE158" s="1"/>
      <c r="AF158" s="1"/>
      <c r="AG158" s="1"/>
      <c r="AH158" s="1"/>
      <c r="AI158" s="1"/>
      <c r="AJ158" s="1"/>
      <c r="AK158" s="1"/>
      <c r="AL158" s="1"/>
      <c r="AM158" s="1"/>
    </row>
    <row r="159" spans="5:39">
      <c r="V159" s="1"/>
      <c r="W159" s="20"/>
      <c r="X159" s="1"/>
      <c r="Y159" s="1"/>
      <c r="Z159" s="1"/>
      <c r="AA159" s="1"/>
      <c r="AB159" s="1"/>
      <c r="AC159" s="1"/>
      <c r="AD159" s="1"/>
      <c r="AE159" s="1"/>
      <c r="AF159" s="1"/>
      <c r="AG159" s="1"/>
      <c r="AH159" s="1"/>
      <c r="AI159" s="1"/>
      <c r="AJ159" s="1"/>
      <c r="AK159" s="1"/>
      <c r="AL159" s="1"/>
      <c r="AM159" s="1"/>
    </row>
    <row r="160" spans="5:39">
      <c r="V160" s="1"/>
      <c r="W160" s="20"/>
      <c r="X160" s="1"/>
      <c r="Y160" s="1"/>
      <c r="Z160" s="1"/>
      <c r="AA160" s="1"/>
      <c r="AB160" s="1"/>
      <c r="AC160" s="1"/>
      <c r="AD160" s="1"/>
      <c r="AE160" s="1"/>
      <c r="AF160" s="1"/>
      <c r="AG160" s="1"/>
      <c r="AH160" s="1"/>
      <c r="AI160" s="1"/>
      <c r="AJ160" s="1"/>
      <c r="AK160" s="1"/>
      <c r="AL160" s="1"/>
      <c r="AM160" s="1"/>
    </row>
    <row r="161" spans="22:39">
      <c r="V161" s="1"/>
      <c r="W161" s="20"/>
      <c r="X161" s="1"/>
      <c r="Y161" s="1"/>
      <c r="Z161" s="1"/>
      <c r="AA161" s="1"/>
      <c r="AB161" s="1"/>
      <c r="AC161" s="1"/>
      <c r="AD161" s="1"/>
      <c r="AE161" s="1"/>
      <c r="AF161" s="1"/>
      <c r="AG161" s="1"/>
      <c r="AH161" s="1"/>
      <c r="AI161" s="1"/>
      <c r="AJ161" s="1"/>
      <c r="AK161" s="1"/>
      <c r="AL161" s="1"/>
      <c r="AM161" s="1"/>
    </row>
    <row r="162" spans="22:39">
      <c r="V162" s="1"/>
      <c r="W162" s="20"/>
      <c r="X162" s="1"/>
      <c r="Y162" s="1"/>
      <c r="Z162" s="1"/>
      <c r="AA162" s="1"/>
      <c r="AB162" s="1"/>
      <c r="AC162" s="1"/>
      <c r="AD162" s="1"/>
      <c r="AE162" s="1"/>
      <c r="AF162" s="1"/>
      <c r="AG162" s="1"/>
      <c r="AH162" s="1"/>
      <c r="AI162" s="1"/>
      <c r="AJ162" s="1"/>
      <c r="AK162" s="1"/>
      <c r="AL162" s="1"/>
      <c r="AM162" s="1"/>
    </row>
    <row r="163" spans="22:39">
      <c r="V163" s="1"/>
      <c r="W163" s="20"/>
      <c r="X163" s="1"/>
      <c r="Y163" s="1"/>
      <c r="Z163" s="1"/>
      <c r="AA163" s="1"/>
      <c r="AB163" s="1"/>
      <c r="AC163" s="1"/>
      <c r="AD163" s="1"/>
      <c r="AE163" s="1"/>
      <c r="AF163" s="1"/>
      <c r="AG163" s="1"/>
      <c r="AH163" s="1"/>
      <c r="AI163" s="1"/>
      <c r="AJ163" s="1"/>
      <c r="AK163" s="1"/>
      <c r="AL163" s="1"/>
      <c r="AM163" s="1"/>
    </row>
    <row r="164" spans="22:39">
      <c r="V164" s="1"/>
      <c r="W164" s="20"/>
      <c r="X164" s="1"/>
      <c r="Y164" s="1"/>
      <c r="Z164" s="1"/>
      <c r="AA164" s="1"/>
      <c r="AB164" s="1"/>
      <c r="AC164" s="1"/>
      <c r="AD164" s="1"/>
      <c r="AE164" s="1"/>
      <c r="AF164" s="1"/>
      <c r="AG164" s="1"/>
      <c r="AH164" s="1"/>
      <c r="AI164" s="1"/>
      <c r="AJ164" s="1"/>
      <c r="AK164" s="1"/>
      <c r="AL164" s="1"/>
      <c r="AM164" s="1"/>
    </row>
    <row r="165" spans="22:39">
      <c r="V165" s="1"/>
      <c r="W165" s="20"/>
      <c r="X165" s="1"/>
      <c r="Y165" s="1"/>
      <c r="Z165" s="1"/>
      <c r="AA165" s="1"/>
      <c r="AB165" s="1"/>
      <c r="AC165" s="1"/>
      <c r="AD165" s="1"/>
      <c r="AE165" s="1"/>
      <c r="AF165" s="1"/>
      <c r="AG165" s="1"/>
      <c r="AH165" s="1"/>
      <c r="AI165" s="1"/>
      <c r="AJ165" s="1"/>
      <c r="AK165" s="1"/>
      <c r="AL165" s="1"/>
      <c r="AM165" s="1"/>
    </row>
    <row r="166" spans="22:39">
      <c r="V166" s="1"/>
      <c r="W166" s="20"/>
      <c r="X166" s="1"/>
      <c r="Y166" s="1"/>
      <c r="Z166" s="1"/>
      <c r="AA166" s="1"/>
      <c r="AB166" s="1"/>
      <c r="AC166" s="1"/>
      <c r="AD166" s="1"/>
      <c r="AE166" s="1"/>
      <c r="AF166" s="1"/>
      <c r="AG166" s="1"/>
      <c r="AH166" s="1"/>
      <c r="AI166" s="1"/>
      <c r="AJ166" s="1"/>
      <c r="AK166" s="1"/>
      <c r="AL166" s="1"/>
      <c r="AM166" s="1"/>
    </row>
    <row r="167" spans="22:39">
      <c r="V167" s="1"/>
      <c r="W167" s="20"/>
      <c r="X167" s="1"/>
      <c r="Y167" s="1"/>
      <c r="Z167" s="1"/>
      <c r="AA167" s="1"/>
      <c r="AB167" s="1"/>
      <c r="AC167" s="1"/>
      <c r="AD167" s="1"/>
      <c r="AE167" s="1"/>
      <c r="AF167" s="1"/>
      <c r="AG167" s="1"/>
      <c r="AH167" s="1"/>
      <c r="AI167" s="1"/>
      <c r="AJ167" s="1"/>
      <c r="AK167" s="1"/>
      <c r="AL167" s="1"/>
      <c r="AM167" s="1"/>
    </row>
    <row r="168" spans="22:39">
      <c r="V168" s="1"/>
      <c r="W168" s="20"/>
      <c r="X168" s="1"/>
      <c r="Y168" s="1"/>
      <c r="Z168" s="1"/>
      <c r="AA168" s="1"/>
      <c r="AB168" s="1"/>
      <c r="AC168" s="1"/>
      <c r="AD168" s="1"/>
      <c r="AE168" s="1"/>
      <c r="AF168" s="1"/>
      <c r="AG168" s="1"/>
      <c r="AH168" s="1"/>
      <c r="AI168" s="1"/>
      <c r="AJ168" s="1"/>
      <c r="AK168" s="1"/>
      <c r="AL168" s="1"/>
      <c r="AM168" s="1"/>
    </row>
    <row r="169" spans="22:39">
      <c r="V169" s="1"/>
      <c r="W169" s="20"/>
      <c r="X169" s="1"/>
      <c r="Y169" s="1"/>
      <c r="Z169" s="1"/>
      <c r="AA169" s="1"/>
      <c r="AB169" s="1"/>
      <c r="AC169" s="1"/>
      <c r="AD169" s="1"/>
      <c r="AE169" s="1"/>
      <c r="AF169" s="1"/>
      <c r="AG169" s="1"/>
      <c r="AH169" s="1"/>
      <c r="AI169" s="1"/>
      <c r="AJ169" s="1"/>
      <c r="AK169" s="1"/>
      <c r="AL169" s="1"/>
      <c r="AM169" s="1"/>
    </row>
    <row r="170" spans="22:39">
      <c r="V170" s="1"/>
      <c r="W170" s="20"/>
      <c r="X170" s="1"/>
      <c r="Y170" s="1"/>
      <c r="Z170" s="1"/>
      <c r="AA170" s="1"/>
      <c r="AB170" s="1"/>
      <c r="AC170" s="1"/>
      <c r="AD170" s="1"/>
      <c r="AE170" s="1"/>
      <c r="AF170" s="1"/>
      <c r="AG170" s="1"/>
      <c r="AH170" s="1"/>
      <c r="AI170" s="1"/>
      <c r="AJ170" s="1"/>
      <c r="AK170" s="1"/>
      <c r="AL170" s="1"/>
      <c r="AM170" s="1"/>
    </row>
    <row r="171" spans="22:39">
      <c r="V171" s="1"/>
      <c r="W171" s="20"/>
      <c r="X171" s="1"/>
      <c r="Y171" s="1"/>
      <c r="Z171" s="1"/>
      <c r="AA171" s="1"/>
      <c r="AB171" s="1"/>
      <c r="AC171" s="1"/>
      <c r="AD171" s="1"/>
      <c r="AE171" s="1"/>
      <c r="AF171" s="1"/>
      <c r="AG171" s="1"/>
      <c r="AH171" s="1"/>
      <c r="AI171" s="1"/>
      <c r="AJ171" s="1"/>
      <c r="AK171" s="1"/>
      <c r="AL171" s="1"/>
      <c r="AM171" s="1"/>
    </row>
    <row r="172" spans="22:39">
      <c r="V172" s="1"/>
      <c r="W172" s="20"/>
      <c r="X172" s="1"/>
      <c r="Y172" s="1"/>
      <c r="Z172" s="1"/>
      <c r="AA172" s="1"/>
      <c r="AB172" s="1"/>
      <c r="AC172" s="1"/>
      <c r="AD172" s="1"/>
      <c r="AE172" s="1"/>
      <c r="AF172" s="1"/>
      <c r="AG172" s="1"/>
      <c r="AH172" s="1"/>
      <c r="AI172" s="1"/>
      <c r="AJ172" s="1"/>
      <c r="AK172" s="1"/>
      <c r="AL172" s="1"/>
      <c r="AM172" s="1"/>
    </row>
    <row r="173" spans="22:39">
      <c r="V173" s="1"/>
      <c r="W173" s="20"/>
      <c r="X173" s="1"/>
      <c r="Y173" s="1"/>
      <c r="Z173" s="1"/>
      <c r="AA173" s="1"/>
      <c r="AB173" s="1"/>
      <c r="AC173" s="1"/>
      <c r="AD173" s="1"/>
      <c r="AE173" s="1"/>
      <c r="AF173" s="1"/>
      <c r="AG173" s="1"/>
      <c r="AH173" s="1"/>
      <c r="AI173" s="1"/>
      <c r="AJ173" s="1"/>
      <c r="AK173" s="1"/>
      <c r="AL173" s="1"/>
      <c r="AM173" s="1"/>
    </row>
    <row r="174" spans="22:39">
      <c r="V174" s="1"/>
      <c r="W174" s="20"/>
      <c r="X174" s="1"/>
      <c r="Y174" s="1"/>
      <c r="Z174" s="1"/>
      <c r="AA174" s="1"/>
      <c r="AB174" s="1"/>
      <c r="AC174" s="1"/>
      <c r="AD174" s="1"/>
      <c r="AE174" s="1"/>
      <c r="AF174" s="1"/>
      <c r="AG174" s="1"/>
      <c r="AH174" s="1"/>
      <c r="AI174" s="1"/>
      <c r="AJ174" s="1"/>
      <c r="AK174" s="1"/>
      <c r="AL174" s="1"/>
      <c r="AM174" s="1"/>
    </row>
    <row r="175" spans="22:39">
      <c r="V175" s="1"/>
      <c r="W175" s="20"/>
      <c r="X175" s="1"/>
      <c r="Y175" s="1"/>
      <c r="Z175" s="1"/>
      <c r="AA175" s="1"/>
      <c r="AB175" s="1"/>
      <c r="AC175" s="1"/>
      <c r="AD175" s="1"/>
      <c r="AE175" s="1"/>
      <c r="AF175" s="1"/>
      <c r="AG175" s="1"/>
      <c r="AH175" s="1"/>
      <c r="AI175" s="1"/>
      <c r="AJ175" s="1"/>
      <c r="AK175" s="1"/>
      <c r="AL175" s="1"/>
      <c r="AM175" s="1"/>
    </row>
    <row r="176" spans="22:39">
      <c r="V176" s="1"/>
      <c r="W176" s="20"/>
      <c r="X176" s="1"/>
      <c r="Y176" s="1"/>
      <c r="Z176" s="1"/>
      <c r="AA176" s="1"/>
      <c r="AB176" s="1"/>
      <c r="AC176" s="1"/>
      <c r="AD176" s="1"/>
      <c r="AE176" s="1"/>
      <c r="AF176" s="1"/>
      <c r="AG176" s="1"/>
      <c r="AH176" s="1"/>
      <c r="AI176" s="1"/>
      <c r="AJ176" s="1"/>
      <c r="AK176" s="1"/>
      <c r="AL176" s="1"/>
      <c r="AM176" s="1"/>
    </row>
    <row r="177" spans="22:39">
      <c r="V177" s="1"/>
      <c r="W177" s="20"/>
      <c r="X177" s="1"/>
      <c r="Y177" s="1"/>
      <c r="Z177" s="1"/>
      <c r="AA177" s="1"/>
      <c r="AB177" s="1"/>
      <c r="AC177" s="1"/>
      <c r="AD177" s="1"/>
      <c r="AE177" s="1"/>
      <c r="AF177" s="1"/>
      <c r="AG177" s="1"/>
      <c r="AH177" s="1"/>
      <c r="AI177" s="1"/>
      <c r="AJ177" s="1"/>
      <c r="AK177" s="1"/>
      <c r="AL177" s="1"/>
      <c r="AM177" s="1"/>
    </row>
    <row r="178" spans="22:39">
      <c r="V178" s="1"/>
      <c r="W178" s="20"/>
      <c r="X178" s="1"/>
      <c r="Y178" s="1"/>
      <c r="Z178" s="1"/>
      <c r="AA178" s="1"/>
      <c r="AB178" s="1"/>
      <c r="AC178" s="1"/>
      <c r="AD178" s="1"/>
      <c r="AE178" s="1"/>
      <c r="AF178" s="1"/>
      <c r="AG178" s="1"/>
      <c r="AH178" s="1"/>
      <c r="AI178" s="1"/>
      <c r="AJ178" s="1"/>
      <c r="AK178" s="1"/>
      <c r="AL178" s="1"/>
      <c r="AM178" s="1"/>
    </row>
    <row r="179" spans="22:39">
      <c r="V179" s="1"/>
      <c r="W179" s="20"/>
      <c r="X179" s="1"/>
      <c r="Y179" s="1"/>
      <c r="Z179" s="1"/>
      <c r="AA179" s="1"/>
      <c r="AB179" s="1"/>
      <c r="AC179" s="1"/>
      <c r="AD179" s="1"/>
      <c r="AE179" s="1"/>
      <c r="AF179" s="1"/>
      <c r="AG179" s="1"/>
      <c r="AH179" s="1"/>
      <c r="AI179" s="1"/>
      <c r="AJ179" s="1"/>
      <c r="AK179" s="1"/>
      <c r="AL179" s="1"/>
      <c r="AM179" s="1"/>
    </row>
    <row r="180" spans="22:39">
      <c r="V180" s="1"/>
      <c r="W180" s="20"/>
      <c r="X180" s="1"/>
      <c r="Y180" s="1"/>
      <c r="Z180" s="1"/>
      <c r="AA180" s="1"/>
      <c r="AB180" s="1"/>
      <c r="AC180" s="1"/>
      <c r="AD180" s="1"/>
      <c r="AE180" s="1"/>
      <c r="AF180" s="1"/>
      <c r="AG180" s="1"/>
      <c r="AH180" s="1"/>
      <c r="AI180" s="1"/>
      <c r="AJ180" s="1"/>
      <c r="AK180" s="1"/>
      <c r="AL180" s="1"/>
      <c r="AM180" s="1"/>
    </row>
    <row r="181" spans="22:39">
      <c r="V181" s="1"/>
      <c r="W181" s="20"/>
      <c r="X181" s="1"/>
      <c r="Y181" s="1"/>
      <c r="Z181" s="1"/>
      <c r="AA181" s="1"/>
      <c r="AB181" s="1"/>
      <c r="AC181" s="1"/>
      <c r="AD181" s="1"/>
      <c r="AE181" s="1"/>
      <c r="AF181" s="1"/>
      <c r="AG181" s="1"/>
      <c r="AH181" s="1"/>
      <c r="AI181" s="1"/>
      <c r="AJ181" s="1"/>
      <c r="AK181" s="1"/>
      <c r="AL181" s="1"/>
      <c r="AM181" s="1"/>
    </row>
    <row r="182" spans="22:39">
      <c r="V182" s="1"/>
      <c r="W182" s="20"/>
      <c r="X182" s="1"/>
      <c r="Y182" s="1"/>
      <c r="Z182" s="1"/>
      <c r="AA182" s="1"/>
      <c r="AB182" s="1"/>
      <c r="AC182" s="1"/>
      <c r="AD182" s="1"/>
      <c r="AE182" s="1"/>
      <c r="AF182" s="1"/>
      <c r="AG182" s="1"/>
      <c r="AH182" s="1"/>
      <c r="AI182" s="1"/>
      <c r="AJ182" s="1"/>
      <c r="AK182" s="1"/>
      <c r="AL182" s="1"/>
      <c r="AM182" s="1"/>
    </row>
    <row r="183" spans="22:39">
      <c r="V183" s="1"/>
      <c r="W183" s="20"/>
      <c r="X183" s="1"/>
      <c r="Y183" s="1"/>
      <c r="Z183" s="1"/>
      <c r="AA183" s="1"/>
      <c r="AB183" s="1"/>
      <c r="AC183" s="1"/>
      <c r="AD183" s="1"/>
      <c r="AE183" s="1"/>
      <c r="AF183" s="1"/>
      <c r="AG183" s="1"/>
      <c r="AH183" s="1"/>
      <c r="AI183" s="1"/>
      <c r="AJ183" s="1"/>
      <c r="AK183" s="1"/>
      <c r="AL183" s="1"/>
      <c r="AM183" s="1"/>
    </row>
    <row r="184" spans="22:39">
      <c r="V184" s="1"/>
      <c r="W184" s="20"/>
      <c r="X184" s="1"/>
      <c r="Y184" s="1"/>
      <c r="Z184" s="1"/>
      <c r="AA184" s="1"/>
      <c r="AB184" s="1"/>
      <c r="AC184" s="1"/>
      <c r="AD184" s="1"/>
      <c r="AE184" s="1"/>
      <c r="AF184" s="1"/>
      <c r="AG184" s="1"/>
      <c r="AH184" s="1"/>
      <c r="AI184" s="1"/>
      <c r="AJ184" s="1"/>
      <c r="AK184" s="1"/>
      <c r="AL184" s="1"/>
      <c r="AM184" s="1"/>
    </row>
    <row r="185" spans="22:39">
      <c r="V185" s="1"/>
      <c r="W185" s="20"/>
      <c r="X185" s="1"/>
      <c r="Y185" s="1"/>
      <c r="Z185" s="1"/>
      <c r="AA185" s="1"/>
      <c r="AB185" s="1"/>
      <c r="AC185" s="1"/>
      <c r="AD185" s="1"/>
      <c r="AE185" s="1"/>
      <c r="AF185" s="1"/>
      <c r="AG185" s="1"/>
      <c r="AH185" s="1"/>
      <c r="AI185" s="1"/>
      <c r="AJ185" s="1"/>
      <c r="AK185" s="1"/>
      <c r="AL185" s="1"/>
      <c r="AM185" s="1"/>
    </row>
    <row r="186" spans="22:39">
      <c r="V186" s="1"/>
      <c r="W186" s="20"/>
      <c r="X186" s="1"/>
      <c r="Y186" s="1"/>
      <c r="Z186" s="1"/>
      <c r="AA186" s="1"/>
      <c r="AB186" s="1"/>
      <c r="AC186" s="1"/>
      <c r="AD186" s="1"/>
      <c r="AE186" s="1"/>
      <c r="AF186" s="1"/>
      <c r="AG186" s="1"/>
      <c r="AH186" s="1"/>
      <c r="AI186" s="1"/>
      <c r="AJ186" s="1"/>
      <c r="AK186" s="1"/>
      <c r="AL186" s="1"/>
      <c r="AM186" s="1"/>
    </row>
    <row r="187" spans="22:39">
      <c r="V187" s="1"/>
      <c r="W187" s="20"/>
      <c r="X187" s="1"/>
      <c r="Y187" s="1"/>
      <c r="Z187" s="1"/>
      <c r="AA187" s="1"/>
      <c r="AB187" s="1"/>
      <c r="AC187" s="1"/>
      <c r="AD187" s="1"/>
      <c r="AE187" s="1"/>
      <c r="AF187" s="1"/>
      <c r="AG187" s="1"/>
      <c r="AH187" s="1"/>
      <c r="AI187" s="1"/>
      <c r="AJ187" s="1"/>
      <c r="AK187" s="1"/>
      <c r="AL187" s="1"/>
      <c r="AM187" s="1"/>
    </row>
    <row r="188" spans="22:39">
      <c r="V188" s="1"/>
      <c r="W188" s="20"/>
      <c r="X188" s="1"/>
      <c r="Y188" s="1"/>
      <c r="Z188" s="1"/>
      <c r="AA188" s="1"/>
      <c r="AB188" s="1"/>
      <c r="AC188" s="1"/>
      <c r="AD188" s="1"/>
      <c r="AE188" s="1"/>
      <c r="AF188" s="1"/>
      <c r="AG188" s="1"/>
      <c r="AH188" s="1"/>
      <c r="AI188" s="1"/>
      <c r="AJ188" s="1"/>
      <c r="AK188" s="1"/>
      <c r="AL188" s="1"/>
      <c r="AM188" s="1"/>
    </row>
    <row r="189" spans="22:39">
      <c r="V189" s="1"/>
      <c r="W189" s="20"/>
      <c r="X189" s="1"/>
      <c r="Y189" s="1"/>
      <c r="Z189" s="1"/>
      <c r="AA189" s="1"/>
      <c r="AB189" s="1"/>
      <c r="AC189" s="1"/>
      <c r="AD189" s="1"/>
      <c r="AE189" s="1"/>
      <c r="AF189" s="1"/>
      <c r="AG189" s="1"/>
      <c r="AH189" s="1"/>
      <c r="AI189" s="1"/>
      <c r="AJ189" s="1"/>
      <c r="AK189" s="1"/>
      <c r="AL189" s="1"/>
      <c r="AM189" s="1"/>
    </row>
    <row r="190" spans="22:39">
      <c r="V190" s="1"/>
      <c r="W190" s="20"/>
      <c r="X190" s="1"/>
      <c r="Y190" s="1"/>
      <c r="Z190" s="1"/>
      <c r="AA190" s="1"/>
      <c r="AB190" s="1"/>
      <c r="AC190" s="1"/>
      <c r="AD190" s="1"/>
      <c r="AE190" s="1"/>
      <c r="AF190" s="1"/>
      <c r="AG190" s="1"/>
      <c r="AH190" s="1"/>
      <c r="AI190" s="1"/>
      <c r="AJ190" s="1"/>
      <c r="AK190" s="1"/>
      <c r="AL190" s="1"/>
      <c r="AM190" s="1"/>
    </row>
    <row r="191" spans="22:39">
      <c r="V191" s="1"/>
      <c r="W191" s="20"/>
      <c r="X191" s="1"/>
      <c r="Y191" s="1"/>
      <c r="Z191" s="1"/>
      <c r="AA191" s="1"/>
      <c r="AB191" s="1"/>
      <c r="AC191" s="1"/>
      <c r="AD191" s="1"/>
      <c r="AE191" s="1"/>
      <c r="AF191" s="1"/>
      <c r="AG191" s="1"/>
      <c r="AH191" s="1"/>
      <c r="AI191" s="1"/>
      <c r="AJ191" s="1"/>
      <c r="AK191" s="1"/>
      <c r="AL191" s="1"/>
      <c r="AM191" s="1"/>
    </row>
    <row r="192" spans="22:39">
      <c r="V192" s="1"/>
      <c r="W192" s="20"/>
      <c r="X192" s="1"/>
      <c r="Y192" s="1"/>
      <c r="Z192" s="1"/>
      <c r="AA192" s="1"/>
      <c r="AB192" s="1"/>
      <c r="AC192" s="1"/>
      <c r="AD192" s="1"/>
      <c r="AE192" s="1"/>
      <c r="AF192" s="1"/>
      <c r="AG192" s="1"/>
      <c r="AH192" s="1"/>
      <c r="AI192" s="1"/>
      <c r="AJ192" s="1"/>
      <c r="AK192" s="1"/>
      <c r="AL192" s="1"/>
      <c r="AM192" s="1"/>
    </row>
    <row r="193" spans="22:39">
      <c r="V193" s="1"/>
      <c r="W193" s="20"/>
      <c r="X193" s="1"/>
      <c r="Y193" s="1"/>
      <c r="Z193" s="1"/>
      <c r="AA193" s="1"/>
      <c r="AB193" s="1"/>
      <c r="AC193" s="1"/>
      <c r="AD193" s="1"/>
      <c r="AE193" s="1"/>
      <c r="AF193" s="1"/>
      <c r="AG193" s="1"/>
      <c r="AH193" s="1"/>
      <c r="AI193" s="1"/>
      <c r="AJ193" s="1"/>
      <c r="AK193" s="1"/>
      <c r="AL193" s="1"/>
      <c r="AM193" s="1"/>
    </row>
    <row r="194" spans="22:39">
      <c r="V194" s="1"/>
      <c r="W194" s="20"/>
      <c r="X194" s="1"/>
      <c r="Y194" s="1"/>
      <c r="Z194" s="1"/>
      <c r="AA194" s="1"/>
      <c r="AB194" s="1"/>
      <c r="AC194" s="1"/>
      <c r="AD194" s="1"/>
      <c r="AE194" s="1"/>
      <c r="AF194" s="1"/>
      <c r="AG194" s="1"/>
      <c r="AH194" s="1"/>
      <c r="AI194" s="1"/>
      <c r="AJ194" s="1"/>
      <c r="AK194" s="1"/>
      <c r="AL194" s="1"/>
      <c r="AM194" s="1"/>
    </row>
    <row r="195" spans="22:39">
      <c r="V195" s="1"/>
      <c r="W195" s="20"/>
      <c r="X195" s="1"/>
      <c r="Y195" s="1"/>
      <c r="Z195" s="1"/>
      <c r="AA195" s="1"/>
      <c r="AB195" s="1"/>
      <c r="AC195" s="1"/>
      <c r="AD195" s="1"/>
      <c r="AE195" s="1"/>
      <c r="AF195" s="1"/>
      <c r="AG195" s="1"/>
      <c r="AH195" s="1"/>
      <c r="AI195" s="1"/>
      <c r="AJ195" s="1"/>
      <c r="AK195" s="1"/>
      <c r="AL195" s="1"/>
      <c r="AM195" s="1"/>
    </row>
    <row r="196" spans="22:39">
      <c r="V196" s="1"/>
      <c r="W196" s="20"/>
      <c r="X196" s="1"/>
      <c r="Y196" s="1"/>
      <c r="Z196" s="1"/>
      <c r="AA196" s="1"/>
      <c r="AB196" s="1"/>
      <c r="AC196" s="1"/>
      <c r="AD196" s="1"/>
      <c r="AE196" s="1"/>
      <c r="AF196" s="1"/>
      <c r="AG196" s="1"/>
      <c r="AH196" s="1"/>
      <c r="AI196" s="1"/>
      <c r="AJ196" s="1"/>
      <c r="AK196" s="1"/>
      <c r="AL196" s="1"/>
      <c r="AM196" s="1"/>
    </row>
    <row r="197" spans="22:39">
      <c r="V197" s="1"/>
      <c r="W197" s="20"/>
      <c r="X197" s="1"/>
      <c r="Y197" s="1"/>
      <c r="Z197" s="1"/>
      <c r="AA197" s="1"/>
      <c r="AB197" s="1"/>
      <c r="AC197" s="1"/>
      <c r="AD197" s="1"/>
      <c r="AE197" s="1"/>
      <c r="AF197" s="1"/>
      <c r="AG197" s="1"/>
      <c r="AH197" s="1"/>
      <c r="AI197" s="1"/>
      <c r="AJ197" s="1"/>
      <c r="AK197" s="1"/>
      <c r="AL197" s="1"/>
      <c r="AM197" s="1"/>
    </row>
    <row r="198" spans="22:39">
      <c r="V198" s="1"/>
      <c r="W198" s="20"/>
      <c r="X198" s="1"/>
      <c r="Y198" s="1"/>
      <c r="Z198" s="1"/>
      <c r="AA198" s="1"/>
      <c r="AB198" s="1"/>
      <c r="AC198" s="1"/>
      <c r="AD198" s="1"/>
      <c r="AE198" s="1"/>
      <c r="AF198" s="1"/>
      <c r="AG198" s="1"/>
      <c r="AH198" s="1"/>
      <c r="AI198" s="1"/>
      <c r="AJ198" s="1"/>
      <c r="AK198" s="1"/>
      <c r="AL198" s="1"/>
      <c r="AM198" s="1"/>
    </row>
    <row r="199" spans="22:39">
      <c r="V199" s="1"/>
      <c r="W199" s="20"/>
      <c r="X199" s="1"/>
      <c r="Y199" s="1"/>
      <c r="Z199" s="1"/>
      <c r="AA199" s="1"/>
      <c r="AB199" s="1"/>
      <c r="AC199" s="1"/>
      <c r="AD199" s="1"/>
      <c r="AE199" s="1"/>
      <c r="AF199" s="1"/>
      <c r="AG199" s="1"/>
      <c r="AH199" s="1"/>
      <c r="AI199" s="1"/>
      <c r="AJ199" s="1"/>
      <c r="AK199" s="1"/>
      <c r="AL199" s="1"/>
      <c r="AM199" s="1"/>
    </row>
    <row r="200" spans="22:39">
      <c r="V200" s="1"/>
      <c r="W200" s="20"/>
      <c r="X200" s="1"/>
      <c r="Y200" s="1"/>
      <c r="Z200" s="1"/>
      <c r="AA200" s="1"/>
      <c r="AB200" s="1"/>
      <c r="AC200" s="1"/>
      <c r="AD200" s="1"/>
      <c r="AE200" s="1"/>
      <c r="AF200" s="1"/>
      <c r="AG200" s="1"/>
      <c r="AH200" s="1"/>
      <c r="AI200" s="1"/>
      <c r="AJ200" s="1"/>
      <c r="AK200" s="1"/>
      <c r="AL200" s="1"/>
      <c r="AM200" s="1"/>
    </row>
    <row r="201" spans="22:39">
      <c r="V201" s="1"/>
      <c r="W201" s="20"/>
      <c r="X201" s="1"/>
      <c r="Y201" s="1"/>
      <c r="Z201" s="1"/>
      <c r="AA201" s="1"/>
      <c r="AB201" s="1"/>
      <c r="AC201" s="1"/>
      <c r="AD201" s="1"/>
      <c r="AE201" s="1"/>
      <c r="AF201" s="1"/>
      <c r="AG201" s="1"/>
      <c r="AH201" s="1"/>
      <c r="AI201" s="1"/>
      <c r="AJ201" s="1"/>
      <c r="AK201" s="1"/>
      <c r="AL201" s="1"/>
      <c r="AM201" s="1"/>
    </row>
    <row r="202" spans="22:39">
      <c r="V202" s="1"/>
      <c r="W202" s="20"/>
      <c r="X202" s="1"/>
      <c r="Y202" s="1"/>
      <c r="Z202" s="1"/>
      <c r="AA202" s="1"/>
      <c r="AB202" s="1"/>
      <c r="AC202" s="1"/>
      <c r="AD202" s="1"/>
      <c r="AE202" s="1"/>
      <c r="AF202" s="1"/>
      <c r="AG202" s="1"/>
      <c r="AH202" s="1"/>
      <c r="AI202" s="1"/>
      <c r="AJ202" s="1"/>
      <c r="AK202" s="1"/>
      <c r="AL202" s="1"/>
      <c r="AM202" s="1"/>
    </row>
    <row r="203" spans="22:39">
      <c r="V203" s="1"/>
      <c r="W203" s="20"/>
      <c r="X203" s="1"/>
      <c r="Y203" s="1"/>
      <c r="Z203" s="1"/>
      <c r="AA203" s="1"/>
      <c r="AB203" s="1"/>
      <c r="AC203" s="1"/>
      <c r="AD203" s="1"/>
      <c r="AE203" s="1"/>
      <c r="AF203" s="1"/>
      <c r="AG203" s="1"/>
      <c r="AH203" s="1"/>
      <c r="AI203" s="1"/>
      <c r="AJ203" s="1"/>
      <c r="AK203" s="1"/>
      <c r="AL203" s="1"/>
      <c r="AM203" s="1"/>
    </row>
    <row r="204" spans="22:39">
      <c r="V204" s="1"/>
      <c r="W204" s="20"/>
      <c r="X204" s="1"/>
      <c r="Y204" s="1"/>
      <c r="Z204" s="1"/>
      <c r="AA204" s="1"/>
      <c r="AB204" s="1"/>
      <c r="AC204" s="1"/>
      <c r="AD204" s="1"/>
      <c r="AE204" s="1"/>
      <c r="AF204" s="1"/>
      <c r="AG204" s="1"/>
      <c r="AH204" s="1"/>
      <c r="AI204" s="1"/>
      <c r="AJ204" s="1"/>
      <c r="AK204" s="1"/>
      <c r="AL204" s="1"/>
      <c r="AM204" s="1"/>
    </row>
    <row r="205" spans="22:39">
      <c r="V205" s="1"/>
      <c r="W205" s="20"/>
      <c r="X205" s="1"/>
      <c r="Y205" s="1"/>
      <c r="Z205" s="1"/>
      <c r="AA205" s="1"/>
      <c r="AB205" s="1"/>
      <c r="AC205" s="1"/>
      <c r="AD205" s="1"/>
      <c r="AE205" s="1"/>
      <c r="AF205" s="1"/>
      <c r="AG205" s="1"/>
      <c r="AH205" s="1"/>
      <c r="AI205" s="1"/>
      <c r="AJ205" s="1"/>
      <c r="AK205" s="1"/>
      <c r="AL205" s="1"/>
      <c r="AM205" s="1"/>
    </row>
    <row r="206" spans="22:39">
      <c r="V206" s="1"/>
      <c r="W206" s="20"/>
      <c r="X206" s="1"/>
      <c r="Y206" s="1"/>
      <c r="Z206" s="1"/>
      <c r="AA206" s="1"/>
      <c r="AB206" s="1"/>
      <c r="AC206" s="1"/>
      <c r="AD206" s="1"/>
      <c r="AE206" s="1"/>
      <c r="AF206" s="1"/>
      <c r="AG206" s="1"/>
      <c r="AH206" s="1"/>
      <c r="AI206" s="1"/>
      <c r="AJ206" s="1"/>
      <c r="AK206" s="1"/>
      <c r="AL206" s="1"/>
      <c r="AM206" s="1"/>
    </row>
    <row r="207" spans="22:39">
      <c r="V207" s="1"/>
      <c r="W207" s="20"/>
      <c r="X207" s="1"/>
      <c r="Y207" s="1"/>
      <c r="Z207" s="1"/>
      <c r="AA207" s="1"/>
      <c r="AB207" s="1"/>
      <c r="AC207" s="1"/>
      <c r="AD207" s="1"/>
      <c r="AE207" s="1"/>
      <c r="AF207" s="1"/>
      <c r="AG207" s="1"/>
      <c r="AH207" s="1"/>
      <c r="AI207" s="1"/>
      <c r="AJ207" s="1"/>
      <c r="AK207" s="1"/>
      <c r="AL207" s="1"/>
      <c r="AM207" s="1"/>
    </row>
    <row r="208" spans="22:39">
      <c r="V208" s="1"/>
      <c r="W208" s="20"/>
      <c r="X208" s="1"/>
      <c r="Y208" s="1"/>
      <c r="Z208" s="1"/>
      <c r="AA208" s="1"/>
      <c r="AB208" s="1"/>
      <c r="AC208" s="1"/>
      <c r="AD208" s="1"/>
      <c r="AE208" s="1"/>
      <c r="AF208" s="1"/>
      <c r="AG208" s="1"/>
      <c r="AH208" s="1"/>
      <c r="AI208" s="1"/>
      <c r="AJ208" s="1"/>
      <c r="AK208" s="1"/>
      <c r="AL208" s="1"/>
      <c r="AM208" s="1"/>
    </row>
    <row r="209" spans="22:39">
      <c r="V209" s="1"/>
      <c r="W209" s="20"/>
      <c r="X209" s="1"/>
      <c r="Y209" s="1"/>
      <c r="Z209" s="1"/>
      <c r="AA209" s="1"/>
      <c r="AB209" s="1"/>
      <c r="AC209" s="1"/>
      <c r="AD209" s="1"/>
      <c r="AE209" s="1"/>
      <c r="AF209" s="1"/>
      <c r="AG209" s="1"/>
      <c r="AH209" s="1"/>
      <c r="AI209" s="1"/>
      <c r="AJ209" s="1"/>
      <c r="AK209" s="1"/>
      <c r="AL209" s="1"/>
      <c r="AM209" s="1"/>
    </row>
    <row r="210" spans="22:39">
      <c r="V210" s="1"/>
      <c r="W210" s="20"/>
      <c r="X210" s="1"/>
      <c r="Y210" s="1"/>
      <c r="Z210" s="1"/>
      <c r="AA210" s="1"/>
      <c r="AB210" s="1"/>
      <c r="AC210" s="1"/>
      <c r="AD210" s="1"/>
      <c r="AE210" s="1"/>
      <c r="AF210" s="1"/>
      <c r="AG210" s="1"/>
      <c r="AH210" s="1"/>
      <c r="AI210" s="1"/>
      <c r="AJ210" s="1"/>
      <c r="AK210" s="1"/>
      <c r="AL210" s="1"/>
      <c r="AM210" s="1"/>
    </row>
    <row r="211" spans="22:39">
      <c r="V211" s="1"/>
      <c r="W211" s="20"/>
      <c r="X211" s="1"/>
      <c r="Y211" s="1"/>
      <c r="Z211" s="1"/>
      <c r="AA211" s="1"/>
      <c r="AB211" s="1"/>
      <c r="AC211" s="1"/>
      <c r="AD211" s="1"/>
      <c r="AE211" s="1"/>
      <c r="AF211" s="1"/>
      <c r="AG211" s="1"/>
      <c r="AH211" s="1"/>
      <c r="AI211" s="1"/>
      <c r="AJ211" s="1"/>
      <c r="AK211" s="1"/>
      <c r="AL211" s="1"/>
      <c r="AM211" s="1"/>
    </row>
    <row r="212" spans="22:39">
      <c r="V212" s="1"/>
      <c r="W212" s="20"/>
      <c r="X212" s="1"/>
      <c r="Y212" s="1"/>
      <c r="Z212" s="1"/>
      <c r="AA212" s="1"/>
      <c r="AB212" s="1"/>
      <c r="AC212" s="1"/>
      <c r="AD212" s="1"/>
      <c r="AE212" s="1"/>
      <c r="AF212" s="1"/>
      <c r="AG212" s="1"/>
      <c r="AH212" s="1"/>
      <c r="AI212" s="1"/>
      <c r="AJ212" s="1"/>
      <c r="AK212" s="1"/>
      <c r="AL212" s="1"/>
      <c r="AM212" s="1"/>
    </row>
    <row r="213" spans="22:39">
      <c r="V213" s="1"/>
      <c r="W213" s="20"/>
      <c r="X213" s="1"/>
      <c r="Y213" s="1"/>
      <c r="Z213" s="1"/>
      <c r="AA213" s="1"/>
      <c r="AB213" s="1"/>
      <c r="AC213" s="1"/>
      <c r="AD213" s="1"/>
      <c r="AE213" s="1"/>
      <c r="AF213" s="1"/>
      <c r="AG213" s="1"/>
      <c r="AH213" s="1"/>
      <c r="AI213" s="1"/>
      <c r="AJ213" s="1"/>
      <c r="AK213" s="1"/>
      <c r="AL213" s="1"/>
      <c r="AM213" s="1"/>
    </row>
    <row r="214" spans="22:39">
      <c r="V214" s="1"/>
      <c r="W214" s="20"/>
      <c r="X214" s="1"/>
      <c r="Y214" s="1"/>
      <c r="Z214" s="1"/>
      <c r="AA214" s="1"/>
      <c r="AB214" s="1"/>
      <c r="AC214" s="1"/>
      <c r="AD214" s="1"/>
      <c r="AE214" s="1"/>
      <c r="AF214" s="1"/>
      <c r="AG214" s="1"/>
      <c r="AH214" s="1"/>
      <c r="AI214" s="1"/>
      <c r="AJ214" s="1"/>
      <c r="AK214" s="1"/>
      <c r="AL214" s="1"/>
      <c r="AM214" s="1"/>
    </row>
    <row r="215" spans="22:39">
      <c r="V215" s="1"/>
      <c r="W215" s="20"/>
      <c r="X215" s="1"/>
      <c r="Y215" s="1"/>
      <c r="Z215" s="1"/>
      <c r="AA215" s="1"/>
      <c r="AB215" s="1"/>
      <c r="AC215" s="1"/>
      <c r="AD215" s="1"/>
      <c r="AE215" s="1"/>
      <c r="AF215" s="1"/>
      <c r="AG215" s="1"/>
      <c r="AH215" s="1"/>
      <c r="AI215" s="1"/>
      <c r="AJ215" s="1"/>
      <c r="AK215" s="1"/>
      <c r="AL215" s="1"/>
      <c r="AM215" s="1"/>
    </row>
    <row r="216" spans="22:39">
      <c r="V216" s="1"/>
      <c r="W216" s="20"/>
      <c r="X216" s="1"/>
      <c r="Y216" s="1"/>
      <c r="Z216" s="1"/>
      <c r="AA216" s="1"/>
      <c r="AB216" s="1"/>
      <c r="AC216" s="1"/>
      <c r="AD216" s="1"/>
      <c r="AE216" s="1"/>
      <c r="AF216" s="1"/>
      <c r="AG216" s="1"/>
      <c r="AH216" s="1"/>
      <c r="AI216" s="1"/>
      <c r="AJ216" s="1"/>
      <c r="AK216" s="1"/>
      <c r="AL216" s="1"/>
      <c r="AM216" s="1"/>
    </row>
    <row r="217" spans="22:39">
      <c r="V217" s="1"/>
      <c r="W217" s="20"/>
      <c r="X217" s="1"/>
      <c r="Y217" s="1"/>
      <c r="Z217" s="1"/>
      <c r="AA217" s="1"/>
      <c r="AB217" s="1"/>
      <c r="AC217" s="1"/>
      <c r="AD217" s="1"/>
      <c r="AE217" s="1"/>
      <c r="AF217" s="1"/>
      <c r="AG217" s="1"/>
      <c r="AH217" s="1"/>
      <c r="AI217" s="1"/>
      <c r="AJ217" s="1"/>
      <c r="AK217" s="1"/>
      <c r="AL217" s="1"/>
      <c r="AM217" s="1"/>
    </row>
    <row r="218" spans="22:39">
      <c r="V218" s="1"/>
      <c r="W218" s="20"/>
      <c r="X218" s="1"/>
      <c r="Y218" s="1"/>
      <c r="Z218" s="1"/>
      <c r="AA218" s="1"/>
      <c r="AB218" s="1"/>
      <c r="AC218" s="1"/>
      <c r="AD218" s="1"/>
      <c r="AE218" s="1"/>
      <c r="AF218" s="1"/>
      <c r="AG218" s="1"/>
      <c r="AH218" s="1"/>
      <c r="AI218" s="1"/>
      <c r="AJ218" s="1"/>
      <c r="AK218" s="1"/>
      <c r="AL218" s="1"/>
      <c r="AM218" s="1"/>
    </row>
    <row r="219" spans="22:39">
      <c r="V219" s="1"/>
      <c r="W219" s="20"/>
      <c r="X219" s="1"/>
      <c r="Y219" s="1"/>
      <c r="Z219" s="1"/>
      <c r="AA219" s="1"/>
      <c r="AB219" s="1"/>
      <c r="AC219" s="1"/>
      <c r="AD219" s="1"/>
      <c r="AE219" s="1"/>
      <c r="AF219" s="1"/>
      <c r="AG219" s="1"/>
      <c r="AH219" s="1"/>
      <c r="AI219" s="1"/>
      <c r="AJ219" s="1"/>
      <c r="AK219" s="1"/>
      <c r="AL219" s="1"/>
      <c r="AM219" s="1"/>
    </row>
    <row r="220" spans="22:39">
      <c r="V220" s="1"/>
      <c r="W220" s="20"/>
      <c r="X220" s="1"/>
      <c r="Y220" s="1"/>
      <c r="Z220" s="1"/>
      <c r="AA220" s="1"/>
      <c r="AB220" s="1"/>
      <c r="AC220" s="1"/>
      <c r="AD220" s="1"/>
      <c r="AE220" s="1"/>
      <c r="AF220" s="1"/>
      <c r="AG220" s="1"/>
      <c r="AH220" s="1"/>
      <c r="AI220" s="1"/>
      <c r="AJ220" s="1"/>
      <c r="AK220" s="1"/>
      <c r="AL220" s="1"/>
      <c r="AM220" s="1"/>
    </row>
    <row r="221" spans="22:39">
      <c r="V221" s="1"/>
      <c r="W221" s="20"/>
      <c r="X221" s="1"/>
      <c r="Y221" s="1"/>
      <c r="Z221" s="1"/>
      <c r="AA221" s="1"/>
      <c r="AB221" s="1"/>
      <c r="AC221" s="1"/>
      <c r="AD221" s="1"/>
      <c r="AE221" s="1"/>
      <c r="AF221" s="1"/>
      <c r="AG221" s="1"/>
      <c r="AH221" s="1"/>
      <c r="AI221" s="1"/>
      <c r="AJ221" s="1"/>
      <c r="AK221" s="1"/>
      <c r="AL221" s="1"/>
      <c r="AM221" s="1"/>
    </row>
    <row r="222" spans="22:39">
      <c r="V222" s="1"/>
      <c r="W222" s="20"/>
      <c r="X222" s="1"/>
      <c r="Y222" s="1"/>
      <c r="Z222" s="1"/>
      <c r="AA222" s="1"/>
      <c r="AB222" s="1"/>
      <c r="AC222" s="1"/>
      <c r="AD222" s="1"/>
      <c r="AE222" s="1"/>
      <c r="AF222" s="1"/>
      <c r="AG222" s="1"/>
      <c r="AH222" s="1"/>
      <c r="AI222" s="1"/>
      <c r="AJ222" s="1"/>
      <c r="AK222" s="1"/>
      <c r="AL222" s="1"/>
      <c r="AM222" s="1"/>
    </row>
    <row r="223" spans="22:39">
      <c r="V223" s="1"/>
      <c r="W223" s="20"/>
      <c r="X223" s="1"/>
      <c r="Y223" s="1"/>
      <c r="Z223" s="1"/>
      <c r="AA223" s="1"/>
      <c r="AB223" s="1"/>
      <c r="AC223" s="1"/>
      <c r="AD223" s="1"/>
      <c r="AE223" s="1"/>
      <c r="AF223" s="1"/>
      <c r="AG223" s="1"/>
      <c r="AH223" s="1"/>
      <c r="AI223" s="1"/>
      <c r="AJ223" s="1"/>
      <c r="AK223" s="1"/>
      <c r="AL223" s="1"/>
      <c r="AM223" s="1"/>
    </row>
    <row r="224" spans="22:39">
      <c r="V224" s="1"/>
      <c r="W224" s="20"/>
      <c r="X224" s="1"/>
      <c r="Y224" s="1"/>
      <c r="Z224" s="1"/>
      <c r="AA224" s="1"/>
      <c r="AB224" s="1"/>
      <c r="AC224" s="1"/>
      <c r="AD224" s="1"/>
      <c r="AE224" s="1"/>
      <c r="AF224" s="1"/>
      <c r="AG224" s="1"/>
      <c r="AH224" s="1"/>
      <c r="AI224" s="1"/>
      <c r="AJ224" s="1"/>
      <c r="AK224" s="1"/>
      <c r="AL224" s="1"/>
      <c r="AM224" s="1"/>
    </row>
    <row r="225" spans="22:39">
      <c r="V225" s="1"/>
      <c r="W225" s="20"/>
      <c r="X225" s="1"/>
      <c r="Y225" s="1"/>
      <c r="Z225" s="1"/>
      <c r="AA225" s="1"/>
      <c r="AB225" s="1"/>
      <c r="AC225" s="1"/>
      <c r="AD225" s="1"/>
      <c r="AE225" s="1"/>
      <c r="AF225" s="1"/>
      <c r="AG225" s="1"/>
      <c r="AH225" s="1"/>
      <c r="AI225" s="1"/>
      <c r="AJ225" s="1"/>
      <c r="AK225" s="1"/>
      <c r="AL225" s="1"/>
      <c r="AM225" s="1"/>
    </row>
    <row r="226" spans="22:39">
      <c r="V226" s="1"/>
      <c r="W226" s="20"/>
      <c r="X226" s="1"/>
      <c r="Y226" s="1"/>
      <c r="Z226" s="1"/>
      <c r="AA226" s="1"/>
      <c r="AB226" s="1"/>
      <c r="AC226" s="1"/>
      <c r="AD226" s="1"/>
      <c r="AE226" s="1"/>
      <c r="AF226" s="1"/>
      <c r="AG226" s="1"/>
      <c r="AH226" s="1"/>
      <c r="AI226" s="1"/>
      <c r="AJ226" s="1"/>
      <c r="AK226" s="1"/>
      <c r="AL226" s="1"/>
      <c r="AM226" s="1"/>
    </row>
    <row r="227" spans="22:39">
      <c r="V227" s="1"/>
      <c r="W227" s="20"/>
      <c r="X227" s="1"/>
      <c r="Y227" s="1"/>
      <c r="Z227" s="1"/>
      <c r="AA227" s="1"/>
      <c r="AB227" s="1"/>
      <c r="AC227" s="1"/>
      <c r="AD227" s="1"/>
      <c r="AE227" s="1"/>
      <c r="AF227" s="1"/>
      <c r="AG227" s="1"/>
      <c r="AH227" s="1"/>
      <c r="AI227" s="1"/>
      <c r="AJ227" s="1"/>
      <c r="AK227" s="1"/>
      <c r="AL227" s="1"/>
      <c r="AM227" s="1"/>
    </row>
  </sheetData>
  <sheetProtection algorithmName="SHA-512" hashValue="J7Ji8+mxAhe1i148JlDi1wHzqq/va6ZDRPBQx8Ue2msS/GcQN4qn1zyWigMgrIsGN569RqyCiufPDUZ3j2UuwA==" saltValue="FhuuycZI1QhjvgoCWFr0cg==" spinCount="100000" sheet="1" objects="1" scenarios="1"/>
  <mergeCells count="66">
    <mergeCell ref="Q25:Q30"/>
    <mergeCell ref="M13:M18"/>
    <mergeCell ref="M19:M24"/>
    <mergeCell ref="N19:N24"/>
    <mergeCell ref="O19:O24"/>
    <mergeCell ref="P19:P24"/>
    <mergeCell ref="N13:N18"/>
    <mergeCell ref="O13:O18"/>
    <mergeCell ref="P25:P30"/>
    <mergeCell ref="P13:P18"/>
    <mergeCell ref="K25:K30"/>
    <mergeCell ref="L25:L30"/>
    <mergeCell ref="C4:F4"/>
    <mergeCell ref="I7:I12"/>
    <mergeCell ref="J7:J12"/>
    <mergeCell ref="K7:K12"/>
    <mergeCell ref="H6:L6"/>
    <mergeCell ref="I13:I18"/>
    <mergeCell ref="J13:J18"/>
    <mergeCell ref="K13:K18"/>
    <mergeCell ref="H25:H30"/>
    <mergeCell ref="I19:I24"/>
    <mergeCell ref="J19:J24"/>
    <mergeCell ref="K19:K24"/>
    <mergeCell ref="L19:L24"/>
    <mergeCell ref="L13:L18"/>
    <mergeCell ref="A1:R1"/>
    <mergeCell ref="K4:R4"/>
    <mergeCell ref="A7:A12"/>
    <mergeCell ref="A5:A6"/>
    <mergeCell ref="R5:R6"/>
    <mergeCell ref="D5:G5"/>
    <mergeCell ref="H7:H12"/>
    <mergeCell ref="A3:B3"/>
    <mergeCell ref="A4:B4"/>
    <mergeCell ref="B7:C12"/>
    <mergeCell ref="B5:C6"/>
    <mergeCell ref="L7:L12"/>
    <mergeCell ref="H5:Q5"/>
    <mergeCell ref="G3:J3"/>
    <mergeCell ref="G4:J4"/>
    <mergeCell ref="C3:F3"/>
    <mergeCell ref="K3:R3"/>
    <mergeCell ref="AC3:AD3"/>
    <mergeCell ref="A25:A30"/>
    <mergeCell ref="B25:C30"/>
    <mergeCell ref="AC4:AD4"/>
    <mergeCell ref="M6:P6"/>
    <mergeCell ref="Q7:Q12"/>
    <mergeCell ref="P7:P12"/>
    <mergeCell ref="O7:O12"/>
    <mergeCell ref="N7:N12"/>
    <mergeCell ref="M7:M12"/>
    <mergeCell ref="Q13:Q18"/>
    <mergeCell ref="Q19:Q24"/>
    <mergeCell ref="M25:M30"/>
    <mergeCell ref="N25:N30"/>
    <mergeCell ref="O25:O30"/>
    <mergeCell ref="I25:I30"/>
    <mergeCell ref="J25:J30"/>
    <mergeCell ref="A13:A18"/>
    <mergeCell ref="B13:C18"/>
    <mergeCell ref="H13:H18"/>
    <mergeCell ref="H19:H24"/>
    <mergeCell ref="A19:A24"/>
    <mergeCell ref="B19:C24"/>
  </mergeCells>
  <phoneticPr fontId="8"/>
  <dataValidations xWindow="173" yWindow="636" count="11">
    <dataValidation type="list" allowBlank="1" showInputMessage="1" showErrorMessage="1" sqref="AK7:AK30">
      <formula1>prefec2</formula1>
    </dataValidation>
    <dataValidation imeMode="hiragana" allowBlank="1" showInputMessage="1" showErrorMessage="1" prompt="姓と名の間に全角スペースを入れてください" sqref="E7:E30"/>
    <dataValidation imeMode="halfKatakana" allowBlank="1" showInputMessage="1" showErrorMessage="1" prompt="氏名のﾌﾘｶﾞﾅ(半角ｶﾀｶﾅ)を入力してください。_x000a_姓と名の間に半角スペースを入れてください｡" sqref="F7:F30"/>
    <dataValidation type="list" imeMode="disabled" allowBlank="1" showInputMessage="1" showErrorMessage="1" prompt="学年を選択してください" sqref="G7:G30">
      <formula1>$G$71:$G$74</formula1>
    </dataValidation>
    <dataValidation imeMode="disabled" allowBlank="1" showInputMessage="1" showErrorMessage="1" sqref="C4 K3"/>
    <dataValidation imeMode="off" allowBlank="1" showInputMessage="1" showErrorMessage="1" sqref="D7:D30 K4"/>
    <dataValidation imeMode="on" allowBlank="1" showInputMessage="1" showErrorMessage="1" sqref="C3 G3"/>
    <dataValidation type="textLength" imeMode="off" operator="equal" allowBlank="1" showInputMessage="1" showErrorMessage="1" prompt="半角で数字を入力してください。" sqref="H7 H13 H19 H25">
      <formula1>1</formula1>
    </dataValidation>
    <dataValidation type="textLength" imeMode="off" operator="equal" allowBlank="1" showInputMessage="1" showErrorMessage="1" prompt="半角で数字を入力してください。" sqref="J7 J13 J19 J25">
      <formula1>2</formula1>
    </dataValidation>
    <dataValidation type="textLength" imeMode="off" operator="lessThanOrEqual" allowBlank="1" showInputMessage="1" showErrorMessage="1" prompt="半角で２桁の数字を入力してください。手動計時の場合は１桁の数字を入力してください。" sqref="L7 L13 L19 L25">
      <formula1>2</formula1>
    </dataValidation>
    <dataValidation allowBlank="1" showErrorMessage="1" error="リストから選んで入力してください。" prompt="リストから選んで入力してください。" sqref="B7:C30"/>
  </dataValidations>
  <pageMargins left="0.47244094488188981" right="0.47244094488188981" top="0.59055118110236227" bottom="0.59055118110236227" header="0.31496062992125984" footer="0.31496062992125984"/>
  <pageSetup paperSize="9" scale="93" fitToHeight="0" orientation="portrait" r:id="rId1"/>
  <colBreaks count="1" manualBreakCount="1">
    <brk id="18" max="160" man="1"/>
  </colBreaks>
  <ignoredErrors>
    <ignoredError sqref="I7" unlockedFormula="1"/>
    <ignoredError sqref="H19:H30 J13:J30" numberStoredAsText="1"/>
    <ignoredError sqref="I13:I30" numberStoredAsText="1"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CCFF"/>
  </sheetPr>
  <dimension ref="A1:AS112"/>
  <sheetViews>
    <sheetView showGridLines="0" view="pageBreakPreview" zoomScaleNormal="100" zoomScaleSheetLayoutView="100" workbookViewId="0">
      <selection activeCell="L76" sqref="L76"/>
    </sheetView>
  </sheetViews>
  <sheetFormatPr defaultColWidth="3.625" defaultRowHeight="13.5"/>
  <cols>
    <col min="1" max="1" width="3.75" style="7" customWidth="1"/>
    <col min="2" max="2" width="6.25" style="7" customWidth="1"/>
    <col min="3" max="4" width="15" style="7" customWidth="1"/>
    <col min="5" max="5" width="6" style="7" customWidth="1"/>
    <col min="6" max="8" width="12.5" style="7" customWidth="1"/>
    <col min="9" max="10" width="9.375" style="7" customWidth="1"/>
    <col min="11" max="11" width="3.625" style="7"/>
    <col min="12" max="13" width="3.625" style="1"/>
    <col min="14" max="14" width="10.375" style="7" bestFit="1" customWidth="1"/>
    <col min="15" max="15" width="29" style="8" customWidth="1"/>
    <col min="16" max="18" width="9.375" style="7" bestFit="1" customWidth="1"/>
    <col min="19" max="19" width="8.375" style="7" bestFit="1" customWidth="1"/>
    <col min="20" max="20" width="15" style="7" bestFit="1" customWidth="1"/>
    <col min="21" max="21" width="7" style="7" customWidth="1"/>
    <col min="22" max="22" width="19.375" style="7" bestFit="1" customWidth="1"/>
    <col min="23" max="23" width="4.375" style="7" customWidth="1"/>
    <col min="24" max="24" width="6.75" style="7" customWidth="1"/>
    <col min="25" max="25" width="12" style="7" customWidth="1"/>
    <col min="26" max="26" width="7.375" bestFit="1" customWidth="1"/>
    <col min="27" max="27" width="6.25" customWidth="1"/>
    <col min="28" max="28" width="13.875" style="6" bestFit="1" customWidth="1"/>
    <col min="29" max="30" width="6.25" customWidth="1"/>
    <col min="31" max="16384" width="3.625" style="7"/>
  </cols>
  <sheetData>
    <row r="1" spans="1:45" ht="27" customHeight="1">
      <c r="A1" s="164" t="s">
        <v>569</v>
      </c>
      <c r="B1" s="164"/>
      <c r="C1" s="164"/>
      <c r="D1" s="164"/>
      <c r="E1" s="164"/>
      <c r="F1" s="164"/>
      <c r="G1" s="164"/>
      <c r="H1" s="164"/>
      <c r="I1" s="164"/>
      <c r="J1" s="164"/>
    </row>
    <row r="2" spans="1:45" customFormat="1" ht="24" customHeight="1">
      <c r="A2" s="248" t="s">
        <v>487</v>
      </c>
      <c r="B2" s="249"/>
      <c r="C2" s="250" t="str">
        <f>IF(基礎データ!$C$2="","",基礎データ!$C$2)</f>
        <v/>
      </c>
      <c r="D2" s="250"/>
      <c r="E2" s="127" t="s">
        <v>503</v>
      </c>
      <c r="F2" s="251" t="str">
        <f>IF(基礎データ!$C$5="","",基礎データ!$C$5)</f>
        <v/>
      </c>
      <c r="G2" s="251"/>
      <c r="H2" s="126" t="s">
        <v>502</v>
      </c>
      <c r="I2" s="234" t="str">
        <f>IF(基礎データ!$C$6="","",基礎データ!$C$6)</f>
        <v>陸上競技は記載不要</v>
      </c>
      <c r="J2" s="252"/>
      <c r="K2" s="7"/>
      <c r="L2" s="1"/>
      <c r="M2" s="1"/>
      <c r="N2" s="7"/>
      <c r="O2" s="8"/>
      <c r="P2" s="7"/>
      <c r="Q2" s="7"/>
      <c r="R2" s="7"/>
      <c r="S2" s="7"/>
      <c r="T2" s="7"/>
      <c r="U2" s="167"/>
      <c r="V2" s="167"/>
      <c r="W2" s="19"/>
      <c r="X2" s="7"/>
      <c r="Y2" s="7"/>
      <c r="AB2" s="6"/>
      <c r="AE2" s="7"/>
      <c r="AF2" s="7"/>
      <c r="AG2" s="7"/>
      <c r="AH2" s="7"/>
      <c r="AI2" s="7"/>
      <c r="AJ2" s="7"/>
      <c r="AK2" s="7"/>
      <c r="AL2" s="7"/>
      <c r="AM2" s="7"/>
      <c r="AN2" s="7"/>
      <c r="AO2" s="7"/>
      <c r="AP2" s="7"/>
      <c r="AQ2" s="7"/>
      <c r="AR2" s="7"/>
      <c r="AS2" s="7"/>
    </row>
    <row r="3" spans="1:45" customFormat="1" ht="18" customHeight="1">
      <c r="A3" s="181"/>
      <c r="B3" s="180" t="s">
        <v>364</v>
      </c>
      <c r="C3" s="165" t="s">
        <v>2</v>
      </c>
      <c r="D3" s="165"/>
      <c r="E3" s="180" t="s">
        <v>343</v>
      </c>
      <c r="F3" s="183" t="s">
        <v>479</v>
      </c>
      <c r="G3" s="184"/>
      <c r="H3" s="184"/>
      <c r="I3" s="184" t="s">
        <v>480</v>
      </c>
      <c r="J3" s="247"/>
      <c r="K3" s="7"/>
      <c r="L3" s="1"/>
      <c r="M3" s="1"/>
      <c r="N3" s="7"/>
      <c r="O3" s="8"/>
      <c r="P3" s="7"/>
      <c r="Q3" s="7"/>
      <c r="R3" s="7"/>
      <c r="S3" s="7"/>
      <c r="T3" s="7"/>
      <c r="U3" s="7"/>
      <c r="V3" s="7"/>
      <c r="W3" s="7"/>
      <c r="X3" s="7"/>
      <c r="Y3" s="7"/>
      <c r="AB3" s="6"/>
      <c r="AE3" s="7"/>
      <c r="AF3" s="7"/>
      <c r="AG3" s="7"/>
      <c r="AH3" s="7"/>
      <c r="AI3" s="7"/>
      <c r="AJ3" s="7"/>
      <c r="AK3" s="7"/>
      <c r="AL3" s="7"/>
      <c r="AM3" s="7"/>
      <c r="AN3" s="7"/>
      <c r="AO3" s="7"/>
      <c r="AP3" s="7"/>
      <c r="AQ3" s="7"/>
      <c r="AR3" s="7"/>
      <c r="AS3" s="7"/>
    </row>
    <row r="4" spans="1:45" customFormat="1" ht="18" customHeight="1" thickBot="1">
      <c r="A4" s="182"/>
      <c r="B4" s="166"/>
      <c r="C4" s="21" t="s">
        <v>9</v>
      </c>
      <c r="D4" s="21" t="s">
        <v>391</v>
      </c>
      <c r="E4" s="166"/>
      <c r="F4" s="161"/>
      <c r="G4" s="162"/>
      <c r="H4" s="162"/>
      <c r="I4" s="21" t="s">
        <v>477</v>
      </c>
      <c r="J4" s="130" t="s">
        <v>478</v>
      </c>
      <c r="K4" s="7"/>
      <c r="L4" s="1"/>
      <c r="M4" s="1"/>
      <c r="N4" s="27"/>
      <c r="O4" s="40"/>
      <c r="P4" s="27"/>
      <c r="Q4" s="27"/>
      <c r="R4" s="27"/>
      <c r="S4" s="27"/>
      <c r="T4" s="27"/>
      <c r="U4" s="27"/>
      <c r="V4" s="27"/>
      <c r="W4" s="27"/>
      <c r="X4" s="27"/>
      <c r="Y4" s="27"/>
      <c r="Z4" s="1"/>
      <c r="AA4" s="1"/>
      <c r="AB4" s="1"/>
      <c r="AE4" s="7"/>
      <c r="AF4" s="7"/>
      <c r="AG4" s="7"/>
      <c r="AH4" s="7"/>
      <c r="AI4" s="7"/>
      <c r="AJ4" s="7"/>
      <c r="AK4" s="7"/>
      <c r="AL4" s="7"/>
      <c r="AM4" s="7"/>
      <c r="AN4" s="7"/>
      <c r="AO4" s="7"/>
      <c r="AP4" s="7"/>
      <c r="AQ4" s="7"/>
      <c r="AR4" s="7"/>
      <c r="AS4" s="7"/>
    </row>
    <row r="5" spans="1:45" customFormat="1" ht="23.25" customHeight="1" thickTop="1">
      <c r="A5" s="22">
        <v>1</v>
      </c>
      <c r="B5" s="101" t="str">
        <f>IF(ISBLANK(VLOOKUP($A5,種目処理!$AN$2:$BG$51,12)),"",VLOOKUP($A5,種目処理!$AN$2:$BG$51,12))</f>
        <v/>
      </c>
      <c r="C5" s="101" t="str">
        <f>IF(ISBLANK(VLOOKUP($A5,種目処理!$AN$2:$BG$51,13)),"",VLOOKUP($A5,種目処理!$AN$2:$BG$51,13))</f>
        <v/>
      </c>
      <c r="D5" s="101" t="str">
        <f>IF(ISBLANK(VLOOKUP($A5,種目処理!$AN$2:$BG$51,14)),"",VLOOKUP($A5,種目処理!$AN$2:$BG$51,14))</f>
        <v/>
      </c>
      <c r="E5" s="101" t="str">
        <f>IF(ISBLANK(VLOOKUP($A5,種目処理!$AN$2:$BG$51,15)),"",VLOOKUP($A5,種目処理!$AN$2:$BG$51,15))</f>
        <v/>
      </c>
      <c r="F5" s="102" t="str">
        <f>IF(ISBLANK(VLOOKUP($A5,種目処理!$AN$2:$BG$51,16)),"",VLOOKUP($A5,種目処理!$AN$2:$BG$51,16))</f>
        <v/>
      </c>
      <c r="G5" s="103" t="str">
        <f>IF(ISBLANK(VLOOKUP($A5,種目処理!$AN$2:$BG$51,17)),"",VLOOKUP($A5,種目処理!$AN$2:$BG$51,17))</f>
        <v/>
      </c>
      <c r="H5" s="100" t="str">
        <f>IF(ISBLANK(VLOOKUP($A5,種目処理!$AN$2:$BG$51,18)),"",VLOOKUP($A5,種目処理!$AN$2:$BG$51,18))</f>
        <v/>
      </c>
      <c r="I5" s="104" t="str">
        <f>IF(ISBLANK(VLOOKUP($A5,種目処理!$AN$2:$BG$51,19)),"",VLOOKUP($A5,種目処理!$AN$2:$BG$51,19))</f>
        <v/>
      </c>
      <c r="J5" s="131" t="str">
        <f>IF(ISBLANK(VLOOKUP($A5,種目処理!$AN$2:$BG$51,20)),"",VLOOKUP($A5,種目処理!$AN$2:$BG$51,20))</f>
        <v/>
      </c>
      <c r="K5" s="7"/>
      <c r="L5" s="1"/>
      <c r="M5" s="1"/>
      <c r="N5" s="3"/>
      <c r="O5" s="41"/>
      <c r="P5" s="42"/>
      <c r="Q5" s="42"/>
      <c r="R5" s="42"/>
      <c r="S5" s="43"/>
      <c r="T5" s="3"/>
      <c r="U5" s="3"/>
      <c r="V5" s="3"/>
      <c r="W5" s="3"/>
      <c r="X5" s="3"/>
      <c r="Y5" s="3"/>
      <c r="Z5" s="3"/>
      <c r="AA5" s="1"/>
      <c r="AB5" s="1"/>
      <c r="AE5" s="7"/>
      <c r="AF5" s="7"/>
      <c r="AG5" s="7"/>
      <c r="AH5" s="7"/>
      <c r="AI5" s="7"/>
      <c r="AJ5" s="7"/>
      <c r="AK5" s="7"/>
      <c r="AL5" s="7"/>
      <c r="AM5" s="7"/>
      <c r="AN5" s="7"/>
      <c r="AO5" s="7"/>
      <c r="AP5" s="7"/>
      <c r="AQ5" s="7"/>
      <c r="AR5" s="7"/>
      <c r="AS5" s="7"/>
    </row>
    <row r="6" spans="1:45" customFormat="1" ht="23.25" customHeight="1">
      <c r="A6" s="23">
        <v>2</v>
      </c>
      <c r="B6" s="101" t="str">
        <f>IF(ISBLANK(VLOOKUP($A6,種目処理!$AN$2:$BG$51,12)),"",VLOOKUP($A6,種目処理!$AN$2:$BG$51,12))</f>
        <v/>
      </c>
      <c r="C6" s="101" t="str">
        <f>IF(ISBLANK(VLOOKUP($A6,種目処理!$AN$2:$BG$51,13)),"",VLOOKUP($A6,種目処理!$AN$2:$BG$51,13))</f>
        <v/>
      </c>
      <c r="D6" s="101" t="str">
        <f>IF(ISBLANK(VLOOKUP($A6,種目処理!$AN$2:$BG$51,14)),"",VLOOKUP($A6,種目処理!$AN$2:$BG$51,14))</f>
        <v/>
      </c>
      <c r="E6" s="101" t="str">
        <f>IF(ISBLANK(VLOOKUP($A6,種目処理!$AN$2:$BG$51,15)),"",VLOOKUP($A6,種目処理!$AN$2:$BG$51,15))</f>
        <v/>
      </c>
      <c r="F6" s="105" t="str">
        <f>IF(ISBLANK(VLOOKUP($A6,種目処理!$AN$2:$BG$51,16)),"",VLOOKUP($A6,種目処理!$AN$2:$BG$51,16))</f>
        <v/>
      </c>
      <c r="G6" s="106" t="str">
        <f>IF(ISBLANK(VLOOKUP($A6,種目処理!$AN$2:$BG$51,17)),"",VLOOKUP($A6,種目処理!$AN$2:$BG$51,17))</f>
        <v/>
      </c>
      <c r="H6" s="107" t="str">
        <f>IF(ISBLANK(VLOOKUP($A6,種目処理!$AN$2:$BG$51,18)),"",VLOOKUP($A6,種目処理!$AN$2:$BG$51,18))</f>
        <v/>
      </c>
      <c r="I6" s="108" t="str">
        <f>IF(ISBLANK(VLOOKUP($A6,種目処理!$AN$2:$BG$51,19)),"",VLOOKUP($A6,種目処理!$AN$2:$BG$51,19))</f>
        <v/>
      </c>
      <c r="J6" s="132" t="str">
        <f>IF(ISBLANK(VLOOKUP($A6,種目処理!$AN$2:$BG$51,20)),"",VLOOKUP($A6,種目処理!$AN$2:$BG$51,20))</f>
        <v/>
      </c>
      <c r="K6" s="7"/>
      <c r="L6" s="1"/>
      <c r="M6" s="1"/>
      <c r="N6" s="3"/>
      <c r="O6" s="41"/>
      <c r="P6" s="42"/>
      <c r="Q6" s="42"/>
      <c r="R6" s="42"/>
      <c r="S6" s="43"/>
      <c r="T6" s="3"/>
      <c r="U6" s="3"/>
      <c r="V6" s="3"/>
      <c r="W6" s="3"/>
      <c r="X6" s="3"/>
      <c r="Y6" s="3"/>
      <c r="Z6" s="3"/>
      <c r="AA6" s="1"/>
      <c r="AB6" s="1"/>
      <c r="AE6" s="7"/>
      <c r="AF6" s="7"/>
      <c r="AG6" s="7"/>
      <c r="AH6" s="7"/>
      <c r="AI6" s="7"/>
      <c r="AJ6" s="7"/>
      <c r="AK6" s="7"/>
      <c r="AL6" s="7"/>
      <c r="AM6" s="7"/>
      <c r="AN6" s="7"/>
      <c r="AO6" s="7"/>
      <c r="AP6" s="7"/>
      <c r="AQ6" s="7"/>
      <c r="AR6" s="7"/>
      <c r="AS6" s="7"/>
    </row>
    <row r="7" spans="1:45" customFormat="1" ht="23.25" customHeight="1">
      <c r="A7" s="23">
        <v>3</v>
      </c>
      <c r="B7" s="101" t="str">
        <f>IF(ISBLANK(VLOOKUP($A7,種目処理!$AN$2:$BG$51,12)),"",VLOOKUP($A7,種目処理!$AN$2:$BG$51,12))</f>
        <v/>
      </c>
      <c r="C7" s="101" t="str">
        <f>IF(ISBLANK(VLOOKUP($A7,種目処理!$AN$2:$BG$51,13)),"",VLOOKUP($A7,種目処理!$AN$2:$BG$51,13))</f>
        <v/>
      </c>
      <c r="D7" s="101" t="str">
        <f>IF(ISBLANK(VLOOKUP($A7,種目処理!$AN$2:$BG$51,14)),"",VLOOKUP($A7,種目処理!$AN$2:$BG$51,14))</f>
        <v/>
      </c>
      <c r="E7" s="101" t="str">
        <f>IF(ISBLANK(VLOOKUP($A7,種目処理!$AN$2:$BG$51,15)),"",VLOOKUP($A7,種目処理!$AN$2:$BG$51,15))</f>
        <v/>
      </c>
      <c r="F7" s="105" t="str">
        <f>IF(ISBLANK(VLOOKUP($A7,種目処理!$AN$2:$BG$51,16)),"",VLOOKUP($A7,種目処理!$AN$2:$BG$51,16))</f>
        <v/>
      </c>
      <c r="G7" s="106" t="str">
        <f>IF(ISBLANK(VLOOKUP($A7,種目処理!$AN$2:$BG$51,17)),"",VLOOKUP($A7,種目処理!$AN$2:$BG$51,17))</f>
        <v/>
      </c>
      <c r="H7" s="109" t="str">
        <f>IF(ISBLANK(VLOOKUP($A7,種目処理!$AN$2:$BG$51,18)),"",VLOOKUP($A7,種目処理!$AN$2:$BG$51,18))</f>
        <v/>
      </c>
      <c r="I7" s="108" t="str">
        <f>IF(ISBLANK(VLOOKUP($A7,種目処理!$AN$2:$BG$51,19)),"",VLOOKUP($A7,種目処理!$AN$2:$BG$51,19))</f>
        <v/>
      </c>
      <c r="J7" s="132" t="str">
        <f>IF(ISBLANK(VLOOKUP($A7,種目処理!$AN$2:$BG$51,20)),"",VLOOKUP($A7,種目処理!$AN$2:$BG$51,20))</f>
        <v/>
      </c>
      <c r="K7" s="7"/>
      <c r="L7" s="1"/>
      <c r="M7" s="1"/>
      <c r="N7" s="3"/>
      <c r="O7" s="41"/>
      <c r="P7" s="42"/>
      <c r="Q7" s="42"/>
      <c r="R7" s="42"/>
      <c r="S7" s="43"/>
      <c r="T7" s="3"/>
      <c r="U7" s="3"/>
      <c r="V7" s="3"/>
      <c r="W7" s="3"/>
      <c r="X7" s="3"/>
      <c r="Y7" s="3"/>
      <c r="Z7" s="3"/>
      <c r="AA7" s="1"/>
      <c r="AB7" s="1"/>
      <c r="AE7" s="7"/>
      <c r="AF7" s="7"/>
      <c r="AG7" s="7"/>
      <c r="AH7" s="7"/>
      <c r="AI7" s="7"/>
      <c r="AJ7" s="7"/>
      <c r="AK7" s="7"/>
      <c r="AL7" s="7"/>
      <c r="AM7" s="7"/>
      <c r="AN7" s="7"/>
      <c r="AO7" s="7"/>
      <c r="AP7" s="7"/>
      <c r="AQ7" s="7"/>
      <c r="AR7" s="7"/>
      <c r="AS7" s="7"/>
    </row>
    <row r="8" spans="1:45" customFormat="1" ht="23.25" customHeight="1">
      <c r="A8" s="23">
        <v>4</v>
      </c>
      <c r="B8" s="101" t="str">
        <f>IF(ISBLANK(VLOOKUP($A8,種目処理!$AN$2:$BG$51,12)),"",VLOOKUP($A8,種目処理!$AN$2:$BG$51,12))</f>
        <v/>
      </c>
      <c r="C8" s="101" t="str">
        <f>IF(ISBLANK(VLOOKUP($A8,種目処理!$AN$2:$BG$51,13)),"",VLOOKUP($A8,種目処理!$AN$2:$BG$51,13))</f>
        <v/>
      </c>
      <c r="D8" s="101" t="str">
        <f>IF(ISBLANK(VLOOKUP($A8,種目処理!$AN$2:$BG$51,14)),"",VLOOKUP($A8,種目処理!$AN$2:$BG$51,14))</f>
        <v/>
      </c>
      <c r="E8" s="101" t="str">
        <f>IF(ISBLANK(VLOOKUP($A8,種目処理!$AN$2:$BG$51,15)),"",VLOOKUP($A8,種目処理!$AN$2:$BG$51,15))</f>
        <v/>
      </c>
      <c r="F8" s="105" t="str">
        <f>IF(ISBLANK(VLOOKUP($A8,種目処理!$AN$2:$BG$51,16)),"",VLOOKUP($A8,種目処理!$AN$2:$BG$51,16))</f>
        <v/>
      </c>
      <c r="G8" s="106" t="str">
        <f>IF(ISBLANK(VLOOKUP($A8,種目処理!$AN$2:$BG$51,17)),"",VLOOKUP($A8,種目処理!$AN$2:$BG$51,17))</f>
        <v/>
      </c>
      <c r="H8" s="109" t="str">
        <f>IF(ISBLANK(VLOOKUP($A8,種目処理!$AN$2:$BG$51,18)),"",VLOOKUP($A8,種目処理!$AN$2:$BG$51,18))</f>
        <v/>
      </c>
      <c r="I8" s="108" t="str">
        <f>IF(ISBLANK(VLOOKUP($A8,種目処理!$AN$2:$BG$51,19)),"",VLOOKUP($A8,種目処理!$AN$2:$BG$51,19))</f>
        <v/>
      </c>
      <c r="J8" s="132" t="str">
        <f>IF(ISBLANK(VLOOKUP($A8,種目処理!$AN$2:$BG$51,20)),"",VLOOKUP($A8,種目処理!$AN$2:$BG$51,20))</f>
        <v/>
      </c>
      <c r="K8" s="7"/>
      <c r="L8" s="1"/>
      <c r="M8" s="1"/>
      <c r="N8" s="3"/>
      <c r="O8" s="41"/>
      <c r="P8" s="42"/>
      <c r="Q8" s="42"/>
      <c r="R8" s="42"/>
      <c r="S8" s="43"/>
      <c r="T8" s="3"/>
      <c r="U8" s="3"/>
      <c r="V8" s="3"/>
      <c r="W8" s="3"/>
      <c r="X8" s="3"/>
      <c r="Y8" s="3"/>
      <c r="Z8" s="3"/>
      <c r="AA8" s="1"/>
      <c r="AB8" s="1"/>
      <c r="AE8" s="7"/>
      <c r="AF8" s="7"/>
      <c r="AG8" s="7"/>
      <c r="AH8" s="7"/>
      <c r="AI8" s="7"/>
      <c r="AJ8" s="7"/>
      <c r="AK8" s="7"/>
      <c r="AL8" s="7"/>
      <c r="AM8" s="7"/>
      <c r="AN8" s="7"/>
      <c r="AO8" s="7"/>
      <c r="AP8" s="7"/>
      <c r="AQ8" s="7"/>
      <c r="AR8" s="7"/>
      <c r="AS8" s="7"/>
    </row>
    <row r="9" spans="1:45" customFormat="1" ht="23.25" customHeight="1">
      <c r="A9" s="23">
        <v>5</v>
      </c>
      <c r="B9" s="101" t="str">
        <f>IF(ISBLANK(VLOOKUP($A9,種目処理!$AN$2:$BG$51,12)),"",VLOOKUP($A9,種目処理!$AN$2:$BG$51,12))</f>
        <v/>
      </c>
      <c r="C9" s="101" t="str">
        <f>IF(ISBLANK(VLOOKUP($A9,種目処理!$AN$2:$BG$51,13)),"",VLOOKUP($A9,種目処理!$AN$2:$BG$51,13))</f>
        <v/>
      </c>
      <c r="D9" s="101" t="str">
        <f>IF(ISBLANK(VLOOKUP($A9,種目処理!$AN$2:$BG$51,14)),"",VLOOKUP($A9,種目処理!$AN$2:$BG$51,14))</f>
        <v/>
      </c>
      <c r="E9" s="101" t="str">
        <f>IF(ISBLANK(VLOOKUP($A9,種目処理!$AN$2:$BG$51,15)),"",VLOOKUP($A9,種目処理!$AN$2:$BG$51,15))</f>
        <v/>
      </c>
      <c r="F9" s="105" t="str">
        <f>IF(ISBLANK(VLOOKUP($A9,種目処理!$AN$2:$BG$51,16)),"",VLOOKUP($A9,種目処理!$AN$2:$BG$51,16))</f>
        <v/>
      </c>
      <c r="G9" s="106" t="str">
        <f>IF(ISBLANK(VLOOKUP($A9,種目処理!$AN$2:$BG$51,17)),"",VLOOKUP($A9,種目処理!$AN$2:$BG$51,17))</f>
        <v/>
      </c>
      <c r="H9" s="109" t="str">
        <f>IF(ISBLANK(VLOOKUP($A9,種目処理!$AN$2:$BG$51,18)),"",VLOOKUP($A9,種目処理!$AN$2:$BG$51,18))</f>
        <v/>
      </c>
      <c r="I9" s="108" t="str">
        <f>IF(ISBLANK(VLOOKUP($A9,種目処理!$AN$2:$BG$51,19)),"",VLOOKUP($A9,種目処理!$AN$2:$BG$51,19))</f>
        <v/>
      </c>
      <c r="J9" s="132" t="str">
        <f>IF(ISBLANK(VLOOKUP($A9,種目処理!$AN$2:$BG$51,20)),"",VLOOKUP($A9,種目処理!$AN$2:$BG$51,20))</f>
        <v/>
      </c>
      <c r="K9" s="7"/>
      <c r="L9" s="1"/>
      <c r="M9" s="1"/>
      <c r="N9" s="3"/>
      <c r="O9" s="41"/>
      <c r="P9" s="42"/>
      <c r="Q9" s="42"/>
      <c r="R9" s="42"/>
      <c r="S9" s="43"/>
      <c r="T9" s="3"/>
      <c r="U9" s="3"/>
      <c r="V9" s="3"/>
      <c r="W9" s="3"/>
      <c r="X9" s="3"/>
      <c r="Y9" s="3"/>
      <c r="Z9" s="3"/>
      <c r="AA9" s="1"/>
      <c r="AB9" s="1"/>
      <c r="AE9" s="7"/>
      <c r="AF9" s="7"/>
      <c r="AG9" s="7"/>
      <c r="AH9" s="7"/>
      <c r="AI9" s="7"/>
      <c r="AJ9" s="7"/>
      <c r="AK9" s="7"/>
      <c r="AL9" s="7"/>
      <c r="AM9" s="7"/>
      <c r="AN9" s="7"/>
      <c r="AO9" s="7"/>
      <c r="AP9" s="7"/>
      <c r="AQ9" s="7"/>
      <c r="AR9" s="7"/>
      <c r="AS9" s="7"/>
    </row>
    <row r="10" spans="1:45" customFormat="1" ht="23.25" customHeight="1">
      <c r="A10" s="23">
        <v>6</v>
      </c>
      <c r="B10" s="101" t="str">
        <f>IF(ISBLANK(VLOOKUP($A10,種目処理!$AN$2:$BG$51,12)),"",VLOOKUP($A10,種目処理!$AN$2:$BG$51,12))</f>
        <v/>
      </c>
      <c r="C10" s="101" t="str">
        <f>IF(ISBLANK(VLOOKUP($A10,種目処理!$AN$2:$BG$51,13)),"",VLOOKUP($A10,種目処理!$AN$2:$BG$51,13))</f>
        <v/>
      </c>
      <c r="D10" s="101" t="str">
        <f>IF(ISBLANK(VLOOKUP($A10,種目処理!$AN$2:$BG$51,14)),"",VLOOKUP($A10,種目処理!$AN$2:$BG$51,14))</f>
        <v/>
      </c>
      <c r="E10" s="101" t="str">
        <f>IF(ISBLANK(VLOOKUP($A10,種目処理!$AN$2:$BG$51,15)),"",VLOOKUP($A10,種目処理!$AN$2:$BG$51,15))</f>
        <v/>
      </c>
      <c r="F10" s="105" t="str">
        <f>IF(ISBLANK(VLOOKUP($A10,種目処理!$AN$2:$BG$51,16)),"",VLOOKUP($A10,種目処理!$AN$2:$BG$51,16))</f>
        <v/>
      </c>
      <c r="G10" s="106" t="str">
        <f>IF(ISBLANK(VLOOKUP($A10,種目処理!$AN$2:$BG$51,17)),"",VLOOKUP($A10,種目処理!$AN$2:$BG$51,17))</f>
        <v/>
      </c>
      <c r="H10" s="109" t="str">
        <f>IF(ISBLANK(VLOOKUP($A10,種目処理!$AN$2:$BG$51,18)),"",VLOOKUP($A10,種目処理!$AN$2:$BG$51,18))</f>
        <v/>
      </c>
      <c r="I10" s="108" t="str">
        <f>IF(ISBLANK(VLOOKUP($A10,種目処理!$AN$2:$BG$51,19)),"",VLOOKUP($A10,種目処理!$AN$2:$BG$51,19))</f>
        <v/>
      </c>
      <c r="J10" s="132" t="str">
        <f>IF(ISBLANK(VLOOKUP($A10,種目処理!$AN$2:$BG$51,20)),"",VLOOKUP($A10,種目処理!$AN$2:$BG$51,20))</f>
        <v/>
      </c>
      <c r="K10" s="7"/>
      <c r="L10" s="1"/>
      <c r="M10" s="1"/>
      <c r="N10" s="3"/>
      <c r="O10" s="41"/>
      <c r="P10" s="42"/>
      <c r="Q10" s="42"/>
      <c r="R10" s="42"/>
      <c r="S10" s="43"/>
      <c r="T10" s="3"/>
      <c r="U10" s="3"/>
      <c r="V10" s="3"/>
      <c r="W10" s="3"/>
      <c r="X10" s="3"/>
      <c r="Y10" s="3"/>
      <c r="Z10" s="3"/>
      <c r="AA10" s="1"/>
      <c r="AB10" s="1"/>
      <c r="AE10" s="7"/>
      <c r="AF10" s="7"/>
      <c r="AG10" s="7"/>
      <c r="AH10" s="7"/>
      <c r="AI10" s="7"/>
      <c r="AJ10" s="7"/>
      <c r="AK10" s="7"/>
      <c r="AL10" s="7"/>
      <c r="AM10" s="7"/>
      <c r="AN10" s="7"/>
      <c r="AO10" s="7"/>
      <c r="AP10" s="7"/>
      <c r="AQ10" s="7"/>
      <c r="AR10" s="7"/>
      <c r="AS10" s="7"/>
    </row>
    <row r="11" spans="1:45" customFormat="1" ht="23.25" customHeight="1">
      <c r="A11" s="23">
        <v>7</v>
      </c>
      <c r="B11" s="101" t="str">
        <f>IF(ISBLANK(VLOOKUP($A11,種目処理!$AN$2:$BG$51,12)),"",VLOOKUP($A11,種目処理!$AN$2:$BG$51,12))</f>
        <v/>
      </c>
      <c r="C11" s="101" t="str">
        <f>IF(ISBLANK(VLOOKUP($A11,種目処理!$AN$2:$BG$51,13)),"",VLOOKUP($A11,種目処理!$AN$2:$BG$51,13))</f>
        <v/>
      </c>
      <c r="D11" s="101" t="str">
        <f>IF(ISBLANK(VLOOKUP($A11,種目処理!$AN$2:$BG$51,14)),"",VLOOKUP($A11,種目処理!$AN$2:$BG$51,14))</f>
        <v/>
      </c>
      <c r="E11" s="101" t="str">
        <f>IF(ISBLANK(VLOOKUP($A11,種目処理!$AN$2:$BG$51,15)),"",VLOOKUP($A11,種目処理!$AN$2:$BG$51,15))</f>
        <v/>
      </c>
      <c r="F11" s="105" t="str">
        <f>IF(ISBLANK(VLOOKUP($A11,種目処理!$AN$2:$BG$51,16)),"",VLOOKUP($A11,種目処理!$AN$2:$BG$51,16))</f>
        <v/>
      </c>
      <c r="G11" s="106" t="str">
        <f>IF(ISBLANK(VLOOKUP($A11,種目処理!$AN$2:$BG$51,17)),"",VLOOKUP($A11,種目処理!$AN$2:$BG$51,17))</f>
        <v/>
      </c>
      <c r="H11" s="109" t="str">
        <f>IF(ISBLANK(VLOOKUP($A11,種目処理!$AN$2:$BG$51,18)),"",VLOOKUP($A11,種目処理!$AN$2:$BG$51,18))</f>
        <v/>
      </c>
      <c r="I11" s="108" t="str">
        <f>IF(ISBLANK(VLOOKUP($A11,種目処理!$AN$2:$BG$51,19)),"",VLOOKUP($A11,種目処理!$AN$2:$BG$51,19))</f>
        <v/>
      </c>
      <c r="J11" s="132" t="str">
        <f>IF(ISBLANK(VLOOKUP($A11,種目処理!$AN$2:$BG$51,20)),"",VLOOKUP($A11,種目処理!$AN$2:$BG$51,20))</f>
        <v/>
      </c>
      <c r="K11" s="7"/>
      <c r="L11" s="1"/>
      <c r="M11" s="1"/>
      <c r="N11" s="3"/>
      <c r="O11" s="41"/>
      <c r="P11" s="42"/>
      <c r="Q11" s="42"/>
      <c r="R11" s="42"/>
      <c r="S11" s="43"/>
      <c r="T11" s="3"/>
      <c r="U11" s="3"/>
      <c r="V11" s="3"/>
      <c r="W11" s="3"/>
      <c r="X11" s="3"/>
      <c r="Y11" s="3"/>
      <c r="Z11" s="3"/>
      <c r="AA11" s="1"/>
      <c r="AB11" s="1"/>
      <c r="AE11" s="7"/>
      <c r="AF11" s="7"/>
      <c r="AG11" s="7"/>
      <c r="AH11" s="7"/>
      <c r="AI11" s="7"/>
      <c r="AJ11" s="7"/>
      <c r="AK11" s="7"/>
      <c r="AL11" s="7"/>
      <c r="AM11" s="7"/>
      <c r="AN11" s="7"/>
      <c r="AO11" s="7"/>
      <c r="AP11" s="7"/>
      <c r="AQ11" s="7"/>
      <c r="AR11" s="7"/>
      <c r="AS11" s="7"/>
    </row>
    <row r="12" spans="1:45" customFormat="1" ht="23.25" customHeight="1">
      <c r="A12" s="23">
        <v>8</v>
      </c>
      <c r="B12" s="101" t="str">
        <f>IF(ISBLANK(VLOOKUP($A12,種目処理!$AN$2:$BG$51,12)),"",VLOOKUP($A12,種目処理!$AN$2:$BG$51,12))</f>
        <v/>
      </c>
      <c r="C12" s="101" t="str">
        <f>IF(ISBLANK(VLOOKUP($A12,種目処理!$AN$2:$BG$51,13)),"",VLOOKUP($A12,種目処理!$AN$2:$BG$51,13))</f>
        <v/>
      </c>
      <c r="D12" s="101" t="str">
        <f>IF(ISBLANK(VLOOKUP($A12,種目処理!$AN$2:$BG$51,14)),"",VLOOKUP($A12,種目処理!$AN$2:$BG$51,14))</f>
        <v/>
      </c>
      <c r="E12" s="101" t="str">
        <f>IF(ISBLANK(VLOOKUP($A12,種目処理!$AN$2:$BG$51,15)),"",VLOOKUP($A12,種目処理!$AN$2:$BG$51,15))</f>
        <v/>
      </c>
      <c r="F12" s="105" t="str">
        <f>IF(ISBLANK(VLOOKUP($A12,種目処理!$AN$2:$BG$51,16)),"",VLOOKUP($A12,種目処理!$AN$2:$BG$51,16))</f>
        <v/>
      </c>
      <c r="G12" s="106" t="str">
        <f>IF(ISBLANK(VLOOKUP($A12,種目処理!$AN$2:$BG$51,17)),"",VLOOKUP($A12,種目処理!$AN$2:$BG$51,17))</f>
        <v/>
      </c>
      <c r="H12" s="109" t="str">
        <f>IF(ISBLANK(VLOOKUP($A12,種目処理!$AN$2:$BG$51,18)),"",VLOOKUP($A12,種目処理!$AN$2:$BG$51,18))</f>
        <v/>
      </c>
      <c r="I12" s="108" t="str">
        <f>IF(ISBLANK(VLOOKUP($A12,種目処理!$AN$2:$BG$51,19)),"",VLOOKUP($A12,種目処理!$AN$2:$BG$51,19))</f>
        <v/>
      </c>
      <c r="J12" s="132" t="str">
        <f>IF(ISBLANK(VLOOKUP($A12,種目処理!$AN$2:$BG$51,20)),"",VLOOKUP($A12,種目処理!$AN$2:$BG$51,20))</f>
        <v/>
      </c>
      <c r="K12" s="7"/>
      <c r="L12" s="1"/>
      <c r="M12" s="1"/>
      <c r="N12" s="3"/>
      <c r="O12" s="41"/>
      <c r="P12" s="42"/>
      <c r="Q12" s="42"/>
      <c r="R12" s="42"/>
      <c r="S12" s="43"/>
      <c r="T12" s="3"/>
      <c r="U12" s="3"/>
      <c r="V12" s="3"/>
      <c r="W12" s="3"/>
      <c r="X12" s="3"/>
      <c r="Y12" s="3"/>
      <c r="Z12" s="3"/>
      <c r="AA12" s="1"/>
      <c r="AB12" s="1"/>
      <c r="AE12" s="7"/>
      <c r="AF12" s="7"/>
      <c r="AG12" s="7"/>
      <c r="AH12" s="7"/>
      <c r="AI12" s="7"/>
      <c r="AJ12" s="7"/>
      <c r="AK12" s="7"/>
      <c r="AL12" s="7"/>
      <c r="AM12" s="7"/>
      <c r="AN12" s="7"/>
      <c r="AO12" s="7"/>
      <c r="AP12" s="7"/>
      <c r="AQ12" s="7"/>
      <c r="AR12" s="7"/>
      <c r="AS12" s="7"/>
    </row>
    <row r="13" spans="1:45" customFormat="1" ht="23.25" customHeight="1">
      <c r="A13" s="23">
        <v>9</v>
      </c>
      <c r="B13" s="101" t="str">
        <f>IF(ISBLANK(VLOOKUP($A13,種目処理!$AN$2:$BG$51,12)),"",VLOOKUP($A13,種目処理!$AN$2:$BG$51,12))</f>
        <v/>
      </c>
      <c r="C13" s="101" t="str">
        <f>IF(ISBLANK(VLOOKUP($A13,種目処理!$AN$2:$BG$51,13)),"",VLOOKUP($A13,種目処理!$AN$2:$BG$51,13))</f>
        <v/>
      </c>
      <c r="D13" s="101" t="str">
        <f>IF(ISBLANK(VLOOKUP($A13,種目処理!$AN$2:$BG$51,14)),"",VLOOKUP($A13,種目処理!$AN$2:$BG$51,14))</f>
        <v/>
      </c>
      <c r="E13" s="101" t="str">
        <f>IF(ISBLANK(VLOOKUP($A13,種目処理!$AN$2:$BG$51,15)),"",VLOOKUP($A13,種目処理!$AN$2:$BG$51,15))</f>
        <v/>
      </c>
      <c r="F13" s="105" t="str">
        <f>IF(ISBLANK(VLOOKUP($A13,種目処理!$AN$2:$BG$51,16)),"",VLOOKUP($A13,種目処理!$AN$2:$BG$51,16))</f>
        <v/>
      </c>
      <c r="G13" s="106" t="str">
        <f>IF(ISBLANK(VLOOKUP($A13,種目処理!$AN$2:$BG$51,17)),"",VLOOKUP($A13,種目処理!$AN$2:$BG$51,17))</f>
        <v/>
      </c>
      <c r="H13" s="109" t="str">
        <f>IF(ISBLANK(VLOOKUP($A13,種目処理!$AN$2:$BG$51,18)),"",VLOOKUP($A13,種目処理!$AN$2:$BG$51,18))</f>
        <v/>
      </c>
      <c r="I13" s="108" t="str">
        <f>IF(ISBLANK(VLOOKUP($A13,種目処理!$AN$2:$BG$51,19)),"",VLOOKUP($A13,種目処理!$AN$2:$BG$51,19))</f>
        <v/>
      </c>
      <c r="J13" s="132" t="str">
        <f>IF(ISBLANK(VLOOKUP($A13,種目処理!$AN$2:$BG$51,20)),"",VLOOKUP($A13,種目処理!$AN$2:$BG$51,20))</f>
        <v/>
      </c>
      <c r="K13" s="7"/>
      <c r="L13" s="1"/>
      <c r="M13" s="1"/>
      <c r="N13" s="3"/>
      <c r="O13" s="41"/>
      <c r="P13" s="42"/>
      <c r="Q13" s="42"/>
      <c r="R13" s="42"/>
      <c r="S13" s="43"/>
      <c r="T13" s="3"/>
      <c r="U13" s="3"/>
      <c r="V13" s="3"/>
      <c r="W13" s="3"/>
      <c r="X13" s="3"/>
      <c r="Y13" s="3"/>
      <c r="Z13" s="3"/>
      <c r="AA13" s="1"/>
      <c r="AB13" s="1"/>
      <c r="AE13" s="7"/>
      <c r="AF13" s="7"/>
      <c r="AG13" s="7"/>
      <c r="AH13" s="7"/>
      <c r="AI13" s="7"/>
      <c r="AJ13" s="7"/>
      <c r="AK13" s="7"/>
      <c r="AL13" s="7"/>
      <c r="AM13" s="7"/>
      <c r="AN13" s="7"/>
      <c r="AO13" s="7"/>
      <c r="AP13" s="7"/>
      <c r="AQ13" s="7"/>
      <c r="AR13" s="7"/>
      <c r="AS13" s="7"/>
    </row>
    <row r="14" spans="1:45" customFormat="1" ht="23.25" customHeight="1">
      <c r="A14" s="23">
        <v>10</v>
      </c>
      <c r="B14" s="101" t="str">
        <f>IF(ISBLANK(VLOOKUP($A14,種目処理!$AN$2:$BG$51,12)),"",VLOOKUP($A14,種目処理!$AN$2:$BG$51,12))</f>
        <v/>
      </c>
      <c r="C14" s="101" t="str">
        <f>IF(ISBLANK(VLOOKUP($A14,種目処理!$AN$2:$BG$51,13)),"",VLOOKUP($A14,種目処理!$AN$2:$BG$51,13))</f>
        <v/>
      </c>
      <c r="D14" s="101" t="str">
        <f>IF(ISBLANK(VLOOKUP($A14,種目処理!$AN$2:$BG$51,14)),"",VLOOKUP($A14,種目処理!$AN$2:$BG$51,14))</f>
        <v/>
      </c>
      <c r="E14" s="101" t="str">
        <f>IF(ISBLANK(VLOOKUP($A14,種目処理!$AN$2:$BG$51,15)),"",VLOOKUP($A14,種目処理!$AN$2:$BG$51,15))</f>
        <v/>
      </c>
      <c r="F14" s="105" t="str">
        <f>IF(ISBLANK(VLOOKUP($A14,種目処理!$AN$2:$BG$51,16)),"",VLOOKUP($A14,種目処理!$AN$2:$BG$51,16))</f>
        <v/>
      </c>
      <c r="G14" s="106" t="str">
        <f>IF(ISBLANK(VLOOKUP($A14,種目処理!$AN$2:$BG$51,17)),"",VLOOKUP($A14,種目処理!$AN$2:$BG$51,17))</f>
        <v/>
      </c>
      <c r="H14" s="109" t="str">
        <f>IF(ISBLANK(VLOOKUP($A14,種目処理!$AN$2:$BG$51,18)),"",VLOOKUP($A14,種目処理!$AN$2:$BG$51,18))</f>
        <v/>
      </c>
      <c r="I14" s="108" t="str">
        <f>IF(ISBLANK(VLOOKUP($A14,種目処理!$AN$2:$BG$51,19)),"",VLOOKUP($A14,種目処理!$AN$2:$BG$51,19))</f>
        <v/>
      </c>
      <c r="J14" s="132" t="str">
        <f>IF(ISBLANK(VLOOKUP($A14,種目処理!$AN$2:$BG$51,20)),"",VLOOKUP($A14,種目処理!$AN$2:$BG$51,20))</f>
        <v/>
      </c>
      <c r="K14" s="7"/>
      <c r="L14" s="1"/>
      <c r="M14" s="1"/>
      <c r="N14" s="3"/>
      <c r="O14" s="41"/>
      <c r="P14" s="42"/>
      <c r="Q14" s="42"/>
      <c r="R14" s="42"/>
      <c r="S14" s="43"/>
      <c r="T14" s="3"/>
      <c r="U14" s="3"/>
      <c r="V14" s="3"/>
      <c r="W14" s="3"/>
      <c r="X14" s="3"/>
      <c r="Y14" s="3"/>
      <c r="Z14" s="3"/>
      <c r="AA14" s="1"/>
      <c r="AB14" s="1"/>
      <c r="AE14" s="7"/>
      <c r="AF14" s="7"/>
      <c r="AG14" s="7"/>
      <c r="AH14" s="7"/>
      <c r="AI14" s="7"/>
      <c r="AJ14" s="7"/>
      <c r="AK14" s="7"/>
      <c r="AL14" s="7"/>
      <c r="AM14" s="7"/>
      <c r="AN14" s="7"/>
      <c r="AO14" s="7"/>
      <c r="AP14" s="7"/>
      <c r="AQ14" s="7"/>
      <c r="AR14" s="7"/>
      <c r="AS14" s="7"/>
    </row>
    <row r="15" spans="1:45" customFormat="1" ht="23.25" customHeight="1">
      <c r="A15" s="23">
        <v>11</v>
      </c>
      <c r="B15" s="101" t="str">
        <f>IF(ISBLANK(VLOOKUP($A15,種目処理!$AN$2:$BG$51,12)),"",VLOOKUP($A15,種目処理!$AN$2:$BG$51,12))</f>
        <v/>
      </c>
      <c r="C15" s="101" t="str">
        <f>IF(ISBLANK(VLOOKUP($A15,種目処理!$AN$2:$BG$51,13)),"",VLOOKUP($A15,種目処理!$AN$2:$BG$51,13))</f>
        <v/>
      </c>
      <c r="D15" s="101" t="str">
        <f>IF(ISBLANK(VLOOKUP($A15,種目処理!$AN$2:$BG$51,14)),"",VLOOKUP($A15,種目処理!$AN$2:$BG$51,14))</f>
        <v/>
      </c>
      <c r="E15" s="101" t="str">
        <f>IF(ISBLANK(VLOOKUP($A15,種目処理!$AN$2:$BG$51,15)),"",VLOOKUP($A15,種目処理!$AN$2:$BG$51,15))</f>
        <v/>
      </c>
      <c r="F15" s="105" t="str">
        <f>IF(ISBLANK(VLOOKUP($A15,種目処理!$AN$2:$BG$51,16)),"",VLOOKUP($A15,種目処理!$AN$2:$BG$51,16))</f>
        <v/>
      </c>
      <c r="G15" s="106" t="str">
        <f>IF(ISBLANK(VLOOKUP($A15,種目処理!$AN$2:$BG$51,17)),"",VLOOKUP($A15,種目処理!$AN$2:$BG$51,17))</f>
        <v/>
      </c>
      <c r="H15" s="109" t="str">
        <f>IF(ISBLANK(VLOOKUP($A15,種目処理!$AN$2:$BG$51,18)),"",VLOOKUP($A15,種目処理!$AN$2:$BG$51,18))</f>
        <v/>
      </c>
      <c r="I15" s="108" t="str">
        <f>IF(ISBLANK(VLOOKUP($A15,種目処理!$AN$2:$BG$51,19)),"",VLOOKUP($A15,種目処理!$AN$2:$BG$51,19))</f>
        <v/>
      </c>
      <c r="J15" s="132" t="str">
        <f>IF(ISBLANK(VLOOKUP($A15,種目処理!$AN$2:$BG$51,20)),"",VLOOKUP($A15,種目処理!$AN$2:$BG$51,20))</f>
        <v/>
      </c>
      <c r="K15" s="7"/>
      <c r="L15" s="1"/>
      <c r="M15" s="1"/>
      <c r="N15" s="3"/>
      <c r="O15" s="41"/>
      <c r="P15" s="42"/>
      <c r="Q15" s="42"/>
      <c r="R15" s="42"/>
      <c r="S15" s="43"/>
      <c r="T15" s="3"/>
      <c r="U15" s="3"/>
      <c r="V15" s="3"/>
      <c r="W15" s="3"/>
      <c r="X15" s="3"/>
      <c r="Y15" s="3"/>
      <c r="Z15" s="3"/>
      <c r="AA15" s="1"/>
      <c r="AB15" s="1"/>
      <c r="AE15" s="7"/>
      <c r="AF15" s="7"/>
      <c r="AG15" s="7"/>
      <c r="AH15" s="7"/>
      <c r="AI15" s="7"/>
      <c r="AJ15" s="7"/>
      <c r="AK15" s="7"/>
      <c r="AL15" s="7"/>
      <c r="AM15" s="7"/>
      <c r="AN15" s="7"/>
      <c r="AO15" s="7"/>
      <c r="AP15" s="7"/>
      <c r="AQ15" s="7"/>
      <c r="AR15" s="7"/>
      <c r="AS15" s="7"/>
    </row>
    <row r="16" spans="1:45" customFormat="1" ht="23.25" customHeight="1">
      <c r="A16" s="23">
        <v>12</v>
      </c>
      <c r="B16" s="101" t="str">
        <f>IF(ISBLANK(VLOOKUP($A16,種目処理!$AN$2:$BG$51,12)),"",VLOOKUP($A16,種目処理!$AN$2:$BG$51,12))</f>
        <v/>
      </c>
      <c r="C16" s="101" t="str">
        <f>IF(ISBLANK(VLOOKUP($A16,種目処理!$AN$2:$BG$51,13)),"",VLOOKUP($A16,種目処理!$AN$2:$BG$51,13))</f>
        <v/>
      </c>
      <c r="D16" s="101" t="str">
        <f>IF(ISBLANK(VLOOKUP($A16,種目処理!$AN$2:$BG$51,14)),"",VLOOKUP($A16,種目処理!$AN$2:$BG$51,14))</f>
        <v/>
      </c>
      <c r="E16" s="101" t="str">
        <f>IF(ISBLANK(VLOOKUP($A16,種目処理!$AN$2:$BG$51,15)),"",VLOOKUP($A16,種目処理!$AN$2:$BG$51,15))</f>
        <v/>
      </c>
      <c r="F16" s="105" t="str">
        <f>IF(ISBLANK(VLOOKUP($A16,種目処理!$AN$2:$BG$51,16)),"",VLOOKUP($A16,種目処理!$AN$2:$BG$51,16))</f>
        <v/>
      </c>
      <c r="G16" s="106" t="str">
        <f>IF(ISBLANK(VLOOKUP($A16,種目処理!$AN$2:$BG$51,17)),"",VLOOKUP($A16,種目処理!$AN$2:$BG$51,17))</f>
        <v/>
      </c>
      <c r="H16" s="109" t="str">
        <f>IF(ISBLANK(VLOOKUP($A16,種目処理!$AN$2:$BG$51,18)),"",VLOOKUP($A16,種目処理!$AN$2:$BG$51,18))</f>
        <v/>
      </c>
      <c r="I16" s="108" t="str">
        <f>IF(ISBLANK(VLOOKUP($A16,種目処理!$AN$2:$BG$51,19)),"",VLOOKUP($A16,種目処理!$AN$2:$BG$51,19))</f>
        <v/>
      </c>
      <c r="J16" s="132" t="str">
        <f>IF(ISBLANK(VLOOKUP($A16,種目処理!$AN$2:$BG$51,20)),"",VLOOKUP($A16,種目処理!$AN$2:$BG$51,20))</f>
        <v/>
      </c>
      <c r="K16" s="7"/>
      <c r="L16" s="1"/>
      <c r="M16" s="1"/>
      <c r="N16" s="3"/>
      <c r="O16" s="41"/>
      <c r="P16" s="42"/>
      <c r="Q16" s="42"/>
      <c r="R16" s="42"/>
      <c r="S16" s="43"/>
      <c r="T16" s="3"/>
      <c r="U16" s="3"/>
      <c r="V16" s="3"/>
      <c r="W16" s="3"/>
      <c r="X16" s="3"/>
      <c r="Y16" s="3"/>
      <c r="Z16" s="3"/>
      <c r="AA16" s="1"/>
      <c r="AB16" s="1"/>
      <c r="AE16" s="7"/>
      <c r="AF16" s="7"/>
      <c r="AG16" s="7"/>
      <c r="AH16" s="7"/>
      <c r="AI16" s="7"/>
      <c r="AJ16" s="7"/>
      <c r="AK16" s="7"/>
      <c r="AL16" s="7"/>
      <c r="AM16" s="7"/>
      <c r="AN16" s="7"/>
      <c r="AO16" s="7"/>
      <c r="AP16" s="7"/>
      <c r="AQ16" s="7"/>
      <c r="AR16" s="7"/>
      <c r="AS16" s="7"/>
    </row>
    <row r="17" spans="1:45" customFormat="1" ht="23.25" customHeight="1">
      <c r="A17" s="23">
        <v>13</v>
      </c>
      <c r="B17" s="101" t="str">
        <f>IF(ISBLANK(VLOOKUP($A17,種目処理!$AN$2:$BG$51,12)),"",VLOOKUP($A17,種目処理!$AN$2:$BG$51,12))</f>
        <v/>
      </c>
      <c r="C17" s="101" t="str">
        <f>IF(ISBLANK(VLOOKUP($A17,種目処理!$AN$2:$BG$51,13)),"",VLOOKUP($A17,種目処理!$AN$2:$BG$51,13))</f>
        <v/>
      </c>
      <c r="D17" s="101" t="str">
        <f>IF(ISBLANK(VLOOKUP($A17,種目処理!$AN$2:$BG$51,14)),"",VLOOKUP($A17,種目処理!$AN$2:$BG$51,14))</f>
        <v/>
      </c>
      <c r="E17" s="101" t="str">
        <f>IF(ISBLANK(VLOOKUP($A17,種目処理!$AN$2:$BG$51,15)),"",VLOOKUP($A17,種目処理!$AN$2:$BG$51,15))</f>
        <v/>
      </c>
      <c r="F17" s="105" t="str">
        <f>IF(ISBLANK(VLOOKUP($A17,種目処理!$AN$2:$BG$51,16)),"",VLOOKUP($A17,種目処理!$AN$2:$BG$51,16))</f>
        <v/>
      </c>
      <c r="G17" s="106" t="str">
        <f>IF(ISBLANK(VLOOKUP($A17,種目処理!$AN$2:$BG$51,17)),"",VLOOKUP($A17,種目処理!$AN$2:$BG$51,17))</f>
        <v/>
      </c>
      <c r="H17" s="109" t="str">
        <f>IF(ISBLANK(VLOOKUP($A17,種目処理!$AN$2:$BG$51,18)),"",VLOOKUP($A17,種目処理!$AN$2:$BG$51,18))</f>
        <v/>
      </c>
      <c r="I17" s="108" t="str">
        <f>IF(ISBLANK(VLOOKUP($A17,種目処理!$AN$2:$BG$51,19)),"",VLOOKUP($A17,種目処理!$AN$2:$BG$51,19))</f>
        <v/>
      </c>
      <c r="J17" s="132" t="str">
        <f>IF(ISBLANK(VLOOKUP($A17,種目処理!$AN$2:$BG$51,20)),"",VLOOKUP($A17,種目処理!$AN$2:$BG$51,20))</f>
        <v/>
      </c>
      <c r="K17" s="7"/>
      <c r="L17" s="1"/>
      <c r="M17" s="1"/>
      <c r="N17" s="3"/>
      <c r="O17" s="41"/>
      <c r="P17" s="42"/>
      <c r="Q17" s="42"/>
      <c r="R17" s="42"/>
      <c r="S17" s="43"/>
      <c r="T17" s="3"/>
      <c r="U17" s="3"/>
      <c r="V17" s="3"/>
      <c r="W17" s="3"/>
      <c r="X17" s="3"/>
      <c r="Y17" s="3"/>
      <c r="Z17" s="3"/>
      <c r="AA17" s="1"/>
      <c r="AB17" s="1"/>
      <c r="AE17" s="7"/>
      <c r="AF17" s="7"/>
      <c r="AG17" s="7"/>
      <c r="AH17" s="7"/>
      <c r="AI17" s="7"/>
      <c r="AJ17" s="7"/>
      <c r="AK17" s="7"/>
      <c r="AL17" s="7"/>
      <c r="AM17" s="7"/>
      <c r="AN17" s="7"/>
      <c r="AO17" s="7"/>
      <c r="AP17" s="7"/>
      <c r="AQ17" s="7"/>
      <c r="AR17" s="7"/>
      <c r="AS17" s="7"/>
    </row>
    <row r="18" spans="1:45" customFormat="1" ht="23.25" customHeight="1">
      <c r="A18" s="23">
        <v>14</v>
      </c>
      <c r="B18" s="101" t="str">
        <f>IF(ISBLANK(VLOOKUP($A18,種目処理!$AN$2:$BG$51,12)),"",VLOOKUP($A18,種目処理!$AN$2:$BG$51,12))</f>
        <v/>
      </c>
      <c r="C18" s="101" t="str">
        <f>IF(ISBLANK(VLOOKUP($A18,種目処理!$AN$2:$BG$51,13)),"",VLOOKUP($A18,種目処理!$AN$2:$BG$51,13))</f>
        <v/>
      </c>
      <c r="D18" s="101" t="str">
        <f>IF(ISBLANK(VLOOKUP($A18,種目処理!$AN$2:$BG$51,14)),"",VLOOKUP($A18,種目処理!$AN$2:$BG$51,14))</f>
        <v/>
      </c>
      <c r="E18" s="101" t="str">
        <f>IF(ISBLANK(VLOOKUP($A18,種目処理!$AN$2:$BG$51,15)),"",VLOOKUP($A18,種目処理!$AN$2:$BG$51,15))</f>
        <v/>
      </c>
      <c r="F18" s="105" t="str">
        <f>IF(ISBLANK(VLOOKUP($A18,種目処理!$AN$2:$BG$51,16)),"",VLOOKUP($A18,種目処理!$AN$2:$BG$51,16))</f>
        <v/>
      </c>
      <c r="G18" s="106" t="str">
        <f>IF(ISBLANK(VLOOKUP($A18,種目処理!$AN$2:$BG$51,17)),"",VLOOKUP($A18,種目処理!$AN$2:$BG$51,17))</f>
        <v/>
      </c>
      <c r="H18" s="109" t="str">
        <f>IF(ISBLANK(VLOOKUP($A18,種目処理!$AN$2:$BG$51,18)),"",VLOOKUP($A18,種目処理!$AN$2:$BG$51,18))</f>
        <v/>
      </c>
      <c r="I18" s="108" t="str">
        <f>IF(ISBLANK(VLOOKUP($A18,種目処理!$AN$2:$BG$51,19)),"",VLOOKUP($A18,種目処理!$AN$2:$BG$51,19))</f>
        <v/>
      </c>
      <c r="J18" s="132" t="str">
        <f>IF(ISBLANK(VLOOKUP($A18,種目処理!$AN$2:$BG$51,20)),"",VLOOKUP($A18,種目処理!$AN$2:$BG$51,20))</f>
        <v/>
      </c>
      <c r="K18" s="7"/>
      <c r="L18" s="1"/>
      <c r="M18" s="1"/>
      <c r="N18" s="3"/>
      <c r="O18" s="41"/>
      <c r="P18" s="42"/>
      <c r="Q18" s="42"/>
      <c r="R18" s="42"/>
      <c r="S18" s="43"/>
      <c r="T18" s="3"/>
      <c r="U18" s="3"/>
      <c r="V18" s="3"/>
      <c r="W18" s="3"/>
      <c r="X18" s="3"/>
      <c r="Y18" s="3"/>
      <c r="Z18" s="3"/>
      <c r="AA18" s="1"/>
      <c r="AB18" s="1"/>
      <c r="AE18" s="7"/>
      <c r="AF18" s="7"/>
      <c r="AG18" s="7"/>
      <c r="AH18" s="7"/>
      <c r="AI18" s="7"/>
      <c r="AJ18" s="7"/>
      <c r="AK18" s="7"/>
      <c r="AL18" s="7"/>
      <c r="AM18" s="7"/>
      <c r="AN18" s="7"/>
      <c r="AO18" s="7"/>
      <c r="AP18" s="7"/>
      <c r="AQ18" s="7"/>
      <c r="AR18" s="7"/>
      <c r="AS18" s="7"/>
    </row>
    <row r="19" spans="1:45" customFormat="1" ht="23.25" customHeight="1">
      <c r="A19" s="23">
        <v>15</v>
      </c>
      <c r="B19" s="101" t="str">
        <f>IF(ISBLANK(VLOOKUP($A19,種目処理!$AN$2:$BG$51,12)),"",VLOOKUP($A19,種目処理!$AN$2:$BG$51,12))</f>
        <v/>
      </c>
      <c r="C19" s="101" t="str">
        <f>IF(ISBLANK(VLOOKUP($A19,種目処理!$AN$2:$BG$51,13)),"",VLOOKUP($A19,種目処理!$AN$2:$BG$51,13))</f>
        <v/>
      </c>
      <c r="D19" s="101" t="str">
        <f>IF(ISBLANK(VLOOKUP($A19,種目処理!$AN$2:$BG$51,14)),"",VLOOKUP($A19,種目処理!$AN$2:$BG$51,14))</f>
        <v/>
      </c>
      <c r="E19" s="101" t="str">
        <f>IF(ISBLANK(VLOOKUP($A19,種目処理!$AN$2:$BG$51,15)),"",VLOOKUP($A19,種目処理!$AN$2:$BG$51,15))</f>
        <v/>
      </c>
      <c r="F19" s="105" t="str">
        <f>IF(ISBLANK(VLOOKUP($A19,種目処理!$AN$2:$BG$51,16)),"",VLOOKUP($A19,種目処理!$AN$2:$BG$51,16))</f>
        <v/>
      </c>
      <c r="G19" s="106" t="str">
        <f>IF(ISBLANK(VLOOKUP($A19,種目処理!$AN$2:$BG$51,17)),"",VLOOKUP($A19,種目処理!$AN$2:$BG$51,17))</f>
        <v/>
      </c>
      <c r="H19" s="109" t="str">
        <f>IF(ISBLANK(VLOOKUP($A19,種目処理!$AN$2:$BG$51,18)),"",VLOOKUP($A19,種目処理!$AN$2:$BG$51,18))</f>
        <v/>
      </c>
      <c r="I19" s="108" t="str">
        <f>IF(ISBLANK(VLOOKUP($A19,種目処理!$AN$2:$BG$51,19)),"",VLOOKUP($A19,種目処理!$AN$2:$BG$51,19))</f>
        <v/>
      </c>
      <c r="J19" s="132" t="str">
        <f>IF(ISBLANK(VLOOKUP($A19,種目処理!$AN$2:$BG$51,20)),"",VLOOKUP($A19,種目処理!$AN$2:$BG$51,20))</f>
        <v/>
      </c>
      <c r="K19" s="7"/>
      <c r="L19" s="1"/>
      <c r="M19" s="1"/>
      <c r="N19" s="3"/>
      <c r="O19" s="41"/>
      <c r="P19" s="42"/>
      <c r="Q19" s="42"/>
      <c r="R19" s="42"/>
      <c r="S19" s="43"/>
      <c r="T19" s="3"/>
      <c r="U19" s="3"/>
      <c r="V19" s="3"/>
      <c r="W19" s="3"/>
      <c r="X19" s="3"/>
      <c r="Y19" s="3"/>
      <c r="Z19" s="3"/>
      <c r="AA19" s="1"/>
      <c r="AB19" s="1"/>
      <c r="AE19" s="7"/>
      <c r="AF19" s="7"/>
      <c r="AG19" s="7"/>
      <c r="AH19" s="7"/>
      <c r="AI19" s="7"/>
      <c r="AJ19" s="7"/>
      <c r="AK19" s="7"/>
      <c r="AL19" s="7"/>
      <c r="AM19" s="7"/>
      <c r="AN19" s="7"/>
      <c r="AO19" s="7"/>
      <c r="AP19" s="7"/>
      <c r="AQ19" s="7"/>
      <c r="AR19" s="7"/>
      <c r="AS19" s="7"/>
    </row>
    <row r="20" spans="1:45" customFormat="1" ht="23.25" customHeight="1">
      <c r="A20" s="23">
        <v>16</v>
      </c>
      <c r="B20" s="101" t="str">
        <f>IF(ISBLANK(VLOOKUP($A20,種目処理!$AN$2:$BG$51,12)),"",VLOOKUP($A20,種目処理!$AN$2:$BG$51,12))</f>
        <v/>
      </c>
      <c r="C20" s="101" t="str">
        <f>IF(ISBLANK(VLOOKUP($A20,種目処理!$AN$2:$BG$51,13)),"",VLOOKUP($A20,種目処理!$AN$2:$BG$51,13))</f>
        <v/>
      </c>
      <c r="D20" s="101" t="str">
        <f>IF(ISBLANK(VLOOKUP($A20,種目処理!$AN$2:$BG$51,14)),"",VLOOKUP($A20,種目処理!$AN$2:$BG$51,14))</f>
        <v/>
      </c>
      <c r="E20" s="101" t="str">
        <f>IF(ISBLANK(VLOOKUP($A20,種目処理!$AN$2:$BG$51,15)),"",VLOOKUP($A20,種目処理!$AN$2:$BG$51,15))</f>
        <v/>
      </c>
      <c r="F20" s="105" t="str">
        <f>IF(ISBLANK(VLOOKUP($A20,種目処理!$AN$2:$BG$51,16)),"",VLOOKUP($A20,種目処理!$AN$2:$BG$51,16))</f>
        <v/>
      </c>
      <c r="G20" s="106" t="str">
        <f>IF(ISBLANK(VLOOKUP($A20,種目処理!$AN$2:$BG$51,17)),"",VLOOKUP($A20,種目処理!$AN$2:$BG$51,17))</f>
        <v/>
      </c>
      <c r="H20" s="109" t="str">
        <f>IF(ISBLANK(VLOOKUP($A20,種目処理!$AN$2:$BG$51,18)),"",VLOOKUP($A20,種目処理!$AN$2:$BG$51,18))</f>
        <v/>
      </c>
      <c r="I20" s="108" t="str">
        <f>IF(ISBLANK(VLOOKUP($A20,種目処理!$AN$2:$BG$51,19)),"",VLOOKUP($A20,種目処理!$AN$2:$BG$51,19))</f>
        <v/>
      </c>
      <c r="J20" s="132" t="str">
        <f>IF(ISBLANK(VLOOKUP($A20,種目処理!$AN$2:$BG$51,20)),"",VLOOKUP($A20,種目処理!$AN$2:$BG$51,20))</f>
        <v/>
      </c>
      <c r="K20" s="7"/>
      <c r="L20" s="1"/>
      <c r="M20" s="1"/>
      <c r="N20" s="3"/>
      <c r="O20" s="41"/>
      <c r="P20" s="42"/>
      <c r="Q20" s="42"/>
      <c r="R20" s="42"/>
      <c r="S20" s="43"/>
      <c r="T20" s="3"/>
      <c r="U20" s="3"/>
      <c r="V20" s="3"/>
      <c r="W20" s="3"/>
      <c r="X20" s="3"/>
      <c r="Y20" s="3"/>
      <c r="Z20" s="3"/>
      <c r="AA20" s="1"/>
      <c r="AB20" s="1"/>
      <c r="AE20" s="7"/>
      <c r="AF20" s="7"/>
      <c r="AG20" s="7"/>
      <c r="AH20" s="7"/>
      <c r="AI20" s="7"/>
      <c r="AJ20" s="7"/>
      <c r="AK20" s="7"/>
      <c r="AL20" s="7"/>
      <c r="AM20" s="7"/>
      <c r="AN20" s="7"/>
      <c r="AO20" s="7"/>
      <c r="AP20" s="7"/>
      <c r="AQ20" s="7"/>
      <c r="AR20" s="7"/>
      <c r="AS20" s="7"/>
    </row>
    <row r="21" spans="1:45" customFormat="1" ht="23.25" customHeight="1">
      <c r="A21" s="23">
        <v>17</v>
      </c>
      <c r="B21" s="101" t="str">
        <f>IF(ISBLANK(VLOOKUP($A21,種目処理!$AN$2:$BG$51,12)),"",VLOOKUP($A21,種目処理!$AN$2:$BG$51,12))</f>
        <v/>
      </c>
      <c r="C21" s="101" t="str">
        <f>IF(ISBLANK(VLOOKUP($A21,種目処理!$AN$2:$BG$51,13)),"",VLOOKUP($A21,種目処理!$AN$2:$BG$51,13))</f>
        <v/>
      </c>
      <c r="D21" s="101" t="str">
        <f>IF(ISBLANK(VLOOKUP($A21,種目処理!$AN$2:$BG$51,14)),"",VLOOKUP($A21,種目処理!$AN$2:$BG$51,14))</f>
        <v/>
      </c>
      <c r="E21" s="101" t="str">
        <f>IF(ISBLANK(VLOOKUP($A21,種目処理!$AN$2:$BG$51,15)),"",VLOOKUP($A21,種目処理!$AN$2:$BG$51,15))</f>
        <v/>
      </c>
      <c r="F21" s="105" t="str">
        <f>IF(ISBLANK(VLOOKUP($A21,種目処理!$AN$2:$BG$51,16)),"",VLOOKUP($A21,種目処理!$AN$2:$BG$51,16))</f>
        <v/>
      </c>
      <c r="G21" s="106" t="str">
        <f>IF(ISBLANK(VLOOKUP($A21,種目処理!$AN$2:$BG$51,17)),"",VLOOKUP($A21,種目処理!$AN$2:$BG$51,17))</f>
        <v/>
      </c>
      <c r="H21" s="109" t="str">
        <f>IF(ISBLANK(VLOOKUP($A21,種目処理!$AN$2:$BG$51,18)),"",VLOOKUP($A21,種目処理!$AN$2:$BG$51,18))</f>
        <v/>
      </c>
      <c r="I21" s="108" t="str">
        <f>IF(ISBLANK(VLOOKUP($A21,種目処理!$AN$2:$BG$51,19)),"",VLOOKUP($A21,種目処理!$AN$2:$BG$51,19))</f>
        <v/>
      </c>
      <c r="J21" s="132" t="str">
        <f>IF(ISBLANK(VLOOKUP($A21,種目処理!$AN$2:$BG$51,20)),"",VLOOKUP($A21,種目処理!$AN$2:$BG$51,20))</f>
        <v/>
      </c>
      <c r="K21" s="7"/>
      <c r="L21" s="1"/>
      <c r="M21" s="1"/>
      <c r="N21" s="3"/>
      <c r="O21" s="41"/>
      <c r="P21" s="42"/>
      <c r="Q21" s="42"/>
      <c r="R21" s="42"/>
      <c r="S21" s="43"/>
      <c r="T21" s="3"/>
      <c r="U21" s="3"/>
      <c r="V21" s="3"/>
      <c r="W21" s="3"/>
      <c r="X21" s="3"/>
      <c r="Y21" s="3"/>
      <c r="Z21" s="3"/>
      <c r="AA21" s="1"/>
      <c r="AB21" s="1"/>
      <c r="AE21" s="7"/>
      <c r="AF21" s="7"/>
      <c r="AG21" s="7"/>
      <c r="AH21" s="7"/>
      <c r="AI21" s="7"/>
      <c r="AJ21" s="7"/>
      <c r="AK21" s="7"/>
      <c r="AL21" s="7"/>
      <c r="AM21" s="7"/>
      <c r="AN21" s="7"/>
      <c r="AO21" s="7"/>
      <c r="AP21" s="7"/>
      <c r="AQ21" s="7"/>
      <c r="AR21" s="7"/>
      <c r="AS21" s="7"/>
    </row>
    <row r="22" spans="1:45" customFormat="1" ht="23.25" customHeight="1">
      <c r="A22" s="23">
        <v>18</v>
      </c>
      <c r="B22" s="101" t="str">
        <f>IF(ISBLANK(VLOOKUP($A22,種目処理!$AN$2:$BG$51,12)),"",VLOOKUP($A22,種目処理!$AN$2:$BG$51,12))</f>
        <v/>
      </c>
      <c r="C22" s="101" t="str">
        <f>IF(ISBLANK(VLOOKUP($A22,種目処理!$AN$2:$BG$51,13)),"",VLOOKUP($A22,種目処理!$AN$2:$BG$51,13))</f>
        <v/>
      </c>
      <c r="D22" s="101" t="str">
        <f>IF(ISBLANK(VLOOKUP($A22,種目処理!$AN$2:$BG$51,14)),"",VLOOKUP($A22,種目処理!$AN$2:$BG$51,14))</f>
        <v/>
      </c>
      <c r="E22" s="101" t="str">
        <f>IF(ISBLANK(VLOOKUP($A22,種目処理!$AN$2:$BG$51,15)),"",VLOOKUP($A22,種目処理!$AN$2:$BG$51,15))</f>
        <v/>
      </c>
      <c r="F22" s="105" t="str">
        <f>IF(ISBLANK(VLOOKUP($A22,種目処理!$AN$2:$BG$51,16)),"",VLOOKUP($A22,種目処理!$AN$2:$BG$51,16))</f>
        <v/>
      </c>
      <c r="G22" s="106" t="str">
        <f>IF(ISBLANK(VLOOKUP($A22,種目処理!$AN$2:$BG$51,17)),"",VLOOKUP($A22,種目処理!$AN$2:$BG$51,17))</f>
        <v/>
      </c>
      <c r="H22" s="109" t="str">
        <f>IF(ISBLANK(VLOOKUP($A22,種目処理!$AN$2:$BG$51,18)),"",VLOOKUP($A22,種目処理!$AN$2:$BG$51,18))</f>
        <v/>
      </c>
      <c r="I22" s="108" t="str">
        <f>IF(ISBLANK(VLOOKUP($A22,種目処理!$AN$2:$BG$51,19)),"",VLOOKUP($A22,種目処理!$AN$2:$BG$51,19))</f>
        <v/>
      </c>
      <c r="J22" s="132" t="str">
        <f>IF(ISBLANK(VLOOKUP($A22,種目処理!$AN$2:$BG$51,20)),"",VLOOKUP($A22,種目処理!$AN$2:$BG$51,20))</f>
        <v/>
      </c>
      <c r="K22" s="7"/>
      <c r="L22" s="1"/>
      <c r="M22" s="1"/>
      <c r="N22" s="3"/>
      <c r="O22" s="41"/>
      <c r="P22" s="42"/>
      <c r="Q22" s="42"/>
      <c r="R22" s="42"/>
      <c r="S22" s="43"/>
      <c r="T22" s="3"/>
      <c r="U22" s="3"/>
      <c r="V22" s="3"/>
      <c r="W22" s="3"/>
      <c r="X22" s="3"/>
      <c r="Y22" s="3"/>
      <c r="Z22" s="3"/>
      <c r="AA22" s="1"/>
      <c r="AB22" s="1"/>
      <c r="AE22" s="7"/>
      <c r="AF22" s="7"/>
      <c r="AG22" s="7"/>
      <c r="AH22" s="7"/>
      <c r="AI22" s="7"/>
      <c r="AJ22" s="7"/>
      <c r="AK22" s="7"/>
      <c r="AL22" s="7"/>
      <c r="AM22" s="7"/>
      <c r="AN22" s="7"/>
      <c r="AO22" s="7"/>
      <c r="AP22" s="7"/>
      <c r="AQ22" s="7"/>
      <c r="AR22" s="7"/>
      <c r="AS22" s="7"/>
    </row>
    <row r="23" spans="1:45" customFormat="1" ht="23.25" customHeight="1">
      <c r="A23" s="23">
        <v>19</v>
      </c>
      <c r="B23" s="101" t="str">
        <f>IF(ISBLANK(VLOOKUP($A23,種目処理!$AN$2:$BG$51,12)),"",VLOOKUP($A23,種目処理!$AN$2:$BG$51,12))</f>
        <v/>
      </c>
      <c r="C23" s="101" t="str">
        <f>IF(ISBLANK(VLOOKUP($A23,種目処理!$AN$2:$BG$51,13)),"",VLOOKUP($A23,種目処理!$AN$2:$BG$51,13))</f>
        <v/>
      </c>
      <c r="D23" s="101" t="str">
        <f>IF(ISBLANK(VLOOKUP($A23,種目処理!$AN$2:$BG$51,14)),"",VLOOKUP($A23,種目処理!$AN$2:$BG$51,14))</f>
        <v/>
      </c>
      <c r="E23" s="101" t="str">
        <f>IF(ISBLANK(VLOOKUP($A23,種目処理!$AN$2:$BG$51,15)),"",VLOOKUP($A23,種目処理!$AN$2:$BG$51,15))</f>
        <v/>
      </c>
      <c r="F23" s="105" t="str">
        <f>IF(ISBLANK(VLOOKUP($A23,種目処理!$AN$2:$BG$51,16)),"",VLOOKUP($A23,種目処理!$AN$2:$BG$51,16))</f>
        <v/>
      </c>
      <c r="G23" s="106" t="str">
        <f>IF(ISBLANK(VLOOKUP($A23,種目処理!$AN$2:$BG$51,17)),"",VLOOKUP($A23,種目処理!$AN$2:$BG$51,17))</f>
        <v/>
      </c>
      <c r="H23" s="109" t="str">
        <f>IF(ISBLANK(VLOOKUP($A23,種目処理!$AN$2:$BG$51,18)),"",VLOOKUP($A23,種目処理!$AN$2:$BG$51,18))</f>
        <v/>
      </c>
      <c r="I23" s="108" t="str">
        <f>IF(ISBLANK(VLOOKUP($A23,種目処理!$AN$2:$BG$51,19)),"",VLOOKUP($A23,種目処理!$AN$2:$BG$51,19))</f>
        <v/>
      </c>
      <c r="J23" s="132" t="str">
        <f>IF(ISBLANK(VLOOKUP($A23,種目処理!$AN$2:$BG$51,20)),"",VLOOKUP($A23,種目処理!$AN$2:$BG$51,20))</f>
        <v/>
      </c>
      <c r="K23" s="7"/>
      <c r="L23" s="1"/>
      <c r="M23" s="1"/>
      <c r="N23" s="3"/>
      <c r="O23" s="41"/>
      <c r="P23" s="42"/>
      <c r="Q23" s="42"/>
      <c r="R23" s="42"/>
      <c r="S23" s="43"/>
      <c r="T23" s="3"/>
      <c r="U23" s="3"/>
      <c r="V23" s="3"/>
      <c r="W23" s="3"/>
      <c r="X23" s="3"/>
      <c r="Y23" s="3"/>
      <c r="Z23" s="3"/>
      <c r="AA23" s="1"/>
      <c r="AB23" s="1"/>
      <c r="AE23" s="7"/>
      <c r="AF23" s="7"/>
      <c r="AG23" s="7"/>
      <c r="AH23" s="7"/>
      <c r="AI23" s="7"/>
      <c r="AJ23" s="7"/>
      <c r="AK23" s="7"/>
      <c r="AL23" s="7"/>
      <c r="AM23" s="7"/>
      <c r="AN23" s="7"/>
      <c r="AO23" s="7"/>
      <c r="AP23" s="7"/>
      <c r="AQ23" s="7"/>
      <c r="AR23" s="7"/>
      <c r="AS23" s="7"/>
    </row>
    <row r="24" spans="1:45" customFormat="1" ht="23.25" customHeight="1">
      <c r="A24" s="23">
        <v>20</v>
      </c>
      <c r="B24" s="101" t="str">
        <f>IF(ISBLANK(VLOOKUP($A24,種目処理!$AN$2:$BG$51,12)),"",VLOOKUP($A24,種目処理!$AN$2:$BG$51,12))</f>
        <v/>
      </c>
      <c r="C24" s="101" t="str">
        <f>IF(ISBLANK(VLOOKUP($A24,種目処理!$AN$2:$BG$51,13)),"",VLOOKUP($A24,種目処理!$AN$2:$BG$51,13))</f>
        <v/>
      </c>
      <c r="D24" s="101" t="str">
        <f>IF(ISBLANK(VLOOKUP($A24,種目処理!$AN$2:$BG$51,14)),"",VLOOKUP($A24,種目処理!$AN$2:$BG$51,14))</f>
        <v/>
      </c>
      <c r="E24" s="101" t="str">
        <f>IF(ISBLANK(VLOOKUP($A24,種目処理!$AN$2:$BG$51,15)),"",VLOOKUP($A24,種目処理!$AN$2:$BG$51,15))</f>
        <v/>
      </c>
      <c r="F24" s="105" t="str">
        <f>IF(ISBLANK(VLOOKUP($A24,種目処理!$AN$2:$BG$51,16)),"",VLOOKUP($A24,種目処理!$AN$2:$BG$51,16))</f>
        <v/>
      </c>
      <c r="G24" s="106" t="str">
        <f>IF(ISBLANK(VLOOKUP($A24,種目処理!$AN$2:$BG$51,17)),"",VLOOKUP($A24,種目処理!$AN$2:$BG$51,17))</f>
        <v/>
      </c>
      <c r="H24" s="109" t="str">
        <f>IF(ISBLANK(VLOOKUP($A24,種目処理!$AN$2:$BG$51,18)),"",VLOOKUP($A24,種目処理!$AN$2:$BG$51,18))</f>
        <v/>
      </c>
      <c r="I24" s="108" t="str">
        <f>IF(ISBLANK(VLOOKUP($A24,種目処理!$AN$2:$BG$51,19)),"",VLOOKUP($A24,種目処理!$AN$2:$BG$51,19))</f>
        <v/>
      </c>
      <c r="J24" s="132" t="str">
        <f>IF(ISBLANK(VLOOKUP($A24,種目処理!$AN$2:$BG$51,20)),"",VLOOKUP($A24,種目処理!$AN$2:$BG$51,20))</f>
        <v/>
      </c>
      <c r="K24" s="7"/>
      <c r="L24" s="1"/>
      <c r="M24" s="1"/>
      <c r="N24" s="3"/>
      <c r="O24" s="41"/>
      <c r="P24" s="42"/>
      <c r="Q24" s="42"/>
      <c r="R24" s="42"/>
      <c r="S24" s="43"/>
      <c r="T24" s="3"/>
      <c r="U24" s="3"/>
      <c r="V24" s="3"/>
      <c r="W24" s="3"/>
      <c r="X24" s="3"/>
      <c r="Y24" s="3"/>
      <c r="Z24" s="3"/>
      <c r="AA24" s="1"/>
      <c r="AB24" s="1"/>
      <c r="AE24" s="7"/>
      <c r="AF24" s="7"/>
      <c r="AG24" s="7"/>
      <c r="AH24" s="7"/>
      <c r="AI24" s="7"/>
      <c r="AJ24" s="7"/>
      <c r="AK24" s="7"/>
      <c r="AL24" s="7"/>
      <c r="AM24" s="7"/>
      <c r="AN24" s="7"/>
      <c r="AO24" s="7"/>
      <c r="AP24" s="7"/>
      <c r="AQ24" s="7"/>
      <c r="AR24" s="7"/>
      <c r="AS24" s="7"/>
    </row>
    <row r="25" spans="1:45" customFormat="1" ht="23.25" customHeight="1">
      <c r="A25" s="23">
        <v>21</v>
      </c>
      <c r="B25" s="101" t="str">
        <f>IF(ISBLANK(VLOOKUP($A25,種目処理!$AN$2:$BG$51,12)),"",VLOOKUP($A25,種目処理!$AN$2:$BG$51,12))</f>
        <v/>
      </c>
      <c r="C25" s="101" t="str">
        <f>IF(ISBLANK(VLOOKUP($A25,種目処理!$AN$2:$BG$51,13)),"",VLOOKUP($A25,種目処理!$AN$2:$BG$51,13))</f>
        <v/>
      </c>
      <c r="D25" s="101" t="str">
        <f>IF(ISBLANK(VLOOKUP($A25,種目処理!$AN$2:$BG$51,14)),"",VLOOKUP($A25,種目処理!$AN$2:$BG$51,14))</f>
        <v/>
      </c>
      <c r="E25" s="101" t="str">
        <f>IF(ISBLANK(VLOOKUP($A25,種目処理!$AN$2:$BG$51,15)),"",VLOOKUP($A25,種目処理!$AN$2:$BG$51,15))</f>
        <v/>
      </c>
      <c r="F25" s="105" t="str">
        <f>IF(ISBLANK(VLOOKUP($A25,種目処理!$AN$2:$BG$51,16)),"",VLOOKUP($A25,種目処理!$AN$2:$BG$51,16))</f>
        <v/>
      </c>
      <c r="G25" s="106" t="str">
        <f>IF(ISBLANK(VLOOKUP($A25,種目処理!$AN$2:$BG$51,17)),"",VLOOKUP($A25,種目処理!$AN$2:$BG$51,17))</f>
        <v/>
      </c>
      <c r="H25" s="109" t="str">
        <f>IF(ISBLANK(VLOOKUP($A25,種目処理!$AN$2:$BG$51,18)),"",VLOOKUP($A25,種目処理!$AN$2:$BG$51,18))</f>
        <v/>
      </c>
      <c r="I25" s="108" t="str">
        <f>IF(ISBLANK(VLOOKUP($A25,種目処理!$AN$2:$BG$51,19)),"",VLOOKUP($A25,種目処理!$AN$2:$BG$51,19))</f>
        <v/>
      </c>
      <c r="J25" s="132" t="str">
        <f>IF(ISBLANK(VLOOKUP($A25,種目処理!$AN$2:$BG$51,20)),"",VLOOKUP($A25,種目処理!$AN$2:$BG$51,20))</f>
        <v/>
      </c>
      <c r="K25" s="7"/>
      <c r="L25" s="1"/>
      <c r="M25" s="1"/>
      <c r="N25" s="3"/>
      <c r="O25" s="41"/>
      <c r="P25" s="42"/>
      <c r="Q25" s="42"/>
      <c r="R25" s="42"/>
      <c r="S25" s="43"/>
      <c r="T25" s="3"/>
      <c r="U25" s="3"/>
      <c r="V25" s="3"/>
      <c r="W25" s="3"/>
      <c r="X25" s="3"/>
      <c r="Y25" s="3"/>
      <c r="Z25" s="3"/>
      <c r="AA25" s="1"/>
      <c r="AB25" s="1"/>
      <c r="AE25" s="7"/>
      <c r="AF25" s="7"/>
      <c r="AG25" s="7"/>
      <c r="AH25" s="7"/>
      <c r="AI25" s="7"/>
      <c r="AJ25" s="7"/>
      <c r="AK25" s="7"/>
      <c r="AL25" s="7"/>
      <c r="AM25" s="7"/>
      <c r="AN25" s="7"/>
      <c r="AO25" s="7"/>
      <c r="AP25" s="7"/>
      <c r="AQ25" s="7"/>
      <c r="AR25" s="7"/>
      <c r="AS25" s="7"/>
    </row>
    <row r="26" spans="1:45" customFormat="1" ht="23.25" customHeight="1">
      <c r="A26" s="23">
        <v>22</v>
      </c>
      <c r="B26" s="101" t="str">
        <f>IF(ISBLANK(VLOOKUP($A26,種目処理!$AN$2:$BG$51,12)),"",VLOOKUP($A26,種目処理!$AN$2:$BG$51,12))</f>
        <v/>
      </c>
      <c r="C26" s="101" t="str">
        <f>IF(ISBLANK(VLOOKUP($A26,種目処理!$AN$2:$BG$51,13)),"",VLOOKUP($A26,種目処理!$AN$2:$BG$51,13))</f>
        <v/>
      </c>
      <c r="D26" s="101" t="str">
        <f>IF(ISBLANK(VLOOKUP($A26,種目処理!$AN$2:$BG$51,14)),"",VLOOKUP($A26,種目処理!$AN$2:$BG$51,14))</f>
        <v/>
      </c>
      <c r="E26" s="101" t="str">
        <f>IF(ISBLANK(VLOOKUP($A26,種目処理!$AN$2:$BG$51,15)),"",VLOOKUP($A26,種目処理!$AN$2:$BG$51,15))</f>
        <v/>
      </c>
      <c r="F26" s="105" t="str">
        <f>IF(ISBLANK(VLOOKUP($A26,種目処理!$AN$2:$BG$51,16)),"",VLOOKUP($A26,種目処理!$AN$2:$BG$51,16))</f>
        <v/>
      </c>
      <c r="G26" s="106" t="str">
        <f>IF(ISBLANK(VLOOKUP($A26,種目処理!$AN$2:$BG$51,17)),"",VLOOKUP($A26,種目処理!$AN$2:$BG$51,17))</f>
        <v/>
      </c>
      <c r="H26" s="109" t="str">
        <f>IF(ISBLANK(VLOOKUP($A26,種目処理!$AN$2:$BG$51,18)),"",VLOOKUP($A26,種目処理!$AN$2:$BG$51,18))</f>
        <v/>
      </c>
      <c r="I26" s="108" t="str">
        <f>IF(ISBLANK(VLOOKUP($A26,種目処理!$AN$2:$BG$51,19)),"",VLOOKUP($A26,種目処理!$AN$2:$BG$51,19))</f>
        <v/>
      </c>
      <c r="J26" s="132" t="str">
        <f>IF(ISBLANK(VLOOKUP($A26,種目処理!$AN$2:$BG$51,20)),"",VLOOKUP($A26,種目処理!$AN$2:$BG$51,20))</f>
        <v/>
      </c>
      <c r="K26" s="7"/>
      <c r="L26" s="1"/>
      <c r="M26" s="1"/>
      <c r="N26" s="3"/>
      <c r="O26" s="41"/>
      <c r="P26" s="42"/>
      <c r="Q26" s="42"/>
      <c r="R26" s="42"/>
      <c r="S26" s="43"/>
      <c r="T26" s="3"/>
      <c r="U26" s="3"/>
      <c r="V26" s="3"/>
      <c r="W26" s="3"/>
      <c r="X26" s="3"/>
      <c r="Y26" s="3"/>
      <c r="Z26" s="3"/>
      <c r="AA26" s="1"/>
      <c r="AB26" s="1"/>
      <c r="AE26" s="7"/>
      <c r="AF26" s="7"/>
      <c r="AG26" s="7"/>
      <c r="AH26" s="7"/>
      <c r="AI26" s="7"/>
      <c r="AJ26" s="7"/>
      <c r="AK26" s="7"/>
      <c r="AL26" s="7"/>
      <c r="AM26" s="7"/>
      <c r="AN26" s="7"/>
      <c r="AO26" s="7"/>
      <c r="AP26" s="7"/>
      <c r="AQ26" s="7"/>
      <c r="AR26" s="7"/>
      <c r="AS26" s="7"/>
    </row>
    <row r="27" spans="1:45" customFormat="1" ht="23.25" customHeight="1">
      <c r="A27" s="23">
        <v>23</v>
      </c>
      <c r="B27" s="101" t="str">
        <f>IF(ISBLANK(VLOOKUP($A27,種目処理!$AN$2:$BG$51,12)),"",VLOOKUP($A27,種目処理!$AN$2:$BG$51,12))</f>
        <v/>
      </c>
      <c r="C27" s="101" t="str">
        <f>IF(ISBLANK(VLOOKUP($A27,種目処理!$AN$2:$BG$51,13)),"",VLOOKUP($A27,種目処理!$AN$2:$BG$51,13))</f>
        <v/>
      </c>
      <c r="D27" s="101" t="str">
        <f>IF(ISBLANK(VLOOKUP($A27,種目処理!$AN$2:$BG$51,14)),"",VLOOKUP($A27,種目処理!$AN$2:$BG$51,14))</f>
        <v/>
      </c>
      <c r="E27" s="101" t="str">
        <f>IF(ISBLANK(VLOOKUP($A27,種目処理!$AN$2:$BG$51,15)),"",VLOOKUP($A27,種目処理!$AN$2:$BG$51,15))</f>
        <v/>
      </c>
      <c r="F27" s="105" t="str">
        <f>IF(ISBLANK(VLOOKUP($A27,種目処理!$AN$2:$BG$51,16)),"",VLOOKUP($A27,種目処理!$AN$2:$BG$51,16))</f>
        <v/>
      </c>
      <c r="G27" s="106" t="str">
        <f>IF(ISBLANK(VLOOKUP($A27,種目処理!$AN$2:$BG$51,17)),"",VLOOKUP($A27,種目処理!$AN$2:$BG$51,17))</f>
        <v/>
      </c>
      <c r="H27" s="109" t="str">
        <f>IF(ISBLANK(VLOOKUP($A27,種目処理!$AN$2:$BG$51,18)),"",VLOOKUP($A27,種目処理!$AN$2:$BG$51,18))</f>
        <v/>
      </c>
      <c r="I27" s="108" t="str">
        <f>IF(ISBLANK(VLOOKUP($A27,種目処理!$AN$2:$BG$51,19)),"",VLOOKUP($A27,種目処理!$AN$2:$BG$51,19))</f>
        <v/>
      </c>
      <c r="J27" s="132" t="str">
        <f>IF(ISBLANK(VLOOKUP($A27,種目処理!$AN$2:$BG$51,20)),"",VLOOKUP($A27,種目処理!$AN$2:$BG$51,20))</f>
        <v/>
      </c>
      <c r="K27" s="7"/>
      <c r="L27" s="1"/>
      <c r="M27" s="1"/>
      <c r="N27" s="3"/>
      <c r="O27" s="41"/>
      <c r="P27" s="42"/>
      <c r="Q27" s="42"/>
      <c r="R27" s="42"/>
      <c r="S27" s="43"/>
      <c r="T27" s="3"/>
      <c r="U27" s="3"/>
      <c r="V27" s="3"/>
      <c r="W27" s="3"/>
      <c r="X27" s="3"/>
      <c r="Y27" s="3"/>
      <c r="Z27" s="3"/>
      <c r="AA27" s="1"/>
      <c r="AB27" s="1"/>
      <c r="AE27" s="7"/>
      <c r="AF27" s="7"/>
      <c r="AG27" s="7"/>
      <c r="AH27" s="7"/>
      <c r="AI27" s="7"/>
      <c r="AJ27" s="7"/>
      <c r="AK27" s="7"/>
      <c r="AL27" s="7"/>
      <c r="AM27" s="7"/>
      <c r="AN27" s="7"/>
      <c r="AO27" s="7"/>
      <c r="AP27" s="7"/>
      <c r="AQ27" s="7"/>
      <c r="AR27" s="7"/>
      <c r="AS27" s="7"/>
    </row>
    <row r="28" spans="1:45" customFormat="1" ht="23.25" customHeight="1">
      <c r="A28" s="23">
        <v>24</v>
      </c>
      <c r="B28" s="101" t="str">
        <f>IF(ISBLANK(VLOOKUP($A28,種目処理!$AN$2:$BG$51,12)),"",VLOOKUP($A28,種目処理!$AN$2:$BG$51,12))</f>
        <v/>
      </c>
      <c r="C28" s="101" t="str">
        <f>IF(ISBLANK(VLOOKUP($A28,種目処理!$AN$2:$BG$51,13)),"",VLOOKUP($A28,種目処理!$AN$2:$BG$51,13))</f>
        <v/>
      </c>
      <c r="D28" s="101" t="str">
        <f>IF(ISBLANK(VLOOKUP($A28,種目処理!$AN$2:$BG$51,14)),"",VLOOKUP($A28,種目処理!$AN$2:$BG$51,14))</f>
        <v/>
      </c>
      <c r="E28" s="101" t="str">
        <f>IF(ISBLANK(VLOOKUP($A28,種目処理!$AN$2:$BG$51,15)),"",VLOOKUP($A28,種目処理!$AN$2:$BG$51,15))</f>
        <v/>
      </c>
      <c r="F28" s="105" t="str">
        <f>IF(ISBLANK(VLOOKUP($A28,種目処理!$AN$2:$BG$51,16)),"",VLOOKUP($A28,種目処理!$AN$2:$BG$51,16))</f>
        <v/>
      </c>
      <c r="G28" s="106" t="str">
        <f>IF(ISBLANK(VLOOKUP($A28,種目処理!$AN$2:$BG$51,17)),"",VLOOKUP($A28,種目処理!$AN$2:$BG$51,17))</f>
        <v/>
      </c>
      <c r="H28" s="109" t="str">
        <f>IF(ISBLANK(VLOOKUP($A28,種目処理!$AN$2:$BG$51,18)),"",VLOOKUP($A28,種目処理!$AN$2:$BG$51,18))</f>
        <v/>
      </c>
      <c r="I28" s="108" t="str">
        <f>IF(ISBLANK(VLOOKUP($A28,種目処理!$AN$2:$BG$51,19)),"",VLOOKUP($A28,種目処理!$AN$2:$BG$51,19))</f>
        <v/>
      </c>
      <c r="J28" s="132" t="str">
        <f>IF(ISBLANK(VLOOKUP($A28,種目処理!$AN$2:$BG$51,20)),"",VLOOKUP($A28,種目処理!$AN$2:$BG$51,20))</f>
        <v/>
      </c>
      <c r="K28" s="7"/>
      <c r="L28" s="1"/>
      <c r="M28" s="1"/>
      <c r="N28" s="3"/>
      <c r="O28" s="41"/>
      <c r="P28" s="42"/>
      <c r="Q28" s="42"/>
      <c r="R28" s="42"/>
      <c r="S28" s="43"/>
      <c r="T28" s="3"/>
      <c r="U28" s="3"/>
      <c r="V28" s="3"/>
      <c r="W28" s="3"/>
      <c r="X28" s="3"/>
      <c r="Y28" s="3"/>
      <c r="Z28" s="3"/>
      <c r="AA28" s="1"/>
      <c r="AB28" s="1"/>
      <c r="AE28" s="7"/>
      <c r="AF28" s="7"/>
      <c r="AG28" s="7"/>
      <c r="AH28" s="7"/>
      <c r="AI28" s="7"/>
      <c r="AJ28" s="7"/>
      <c r="AK28" s="7"/>
      <c r="AL28" s="7"/>
      <c r="AM28" s="7"/>
      <c r="AN28" s="7"/>
      <c r="AO28" s="7"/>
      <c r="AP28" s="7"/>
      <c r="AQ28" s="7"/>
      <c r="AR28" s="7"/>
      <c r="AS28" s="7"/>
    </row>
    <row r="29" spans="1:45" customFormat="1" ht="23.25" customHeight="1">
      <c r="A29" s="69">
        <v>25</v>
      </c>
      <c r="B29" s="110" t="str">
        <f>IF(ISBLANK(VLOOKUP($A29,種目処理!$AN$2:$BG$51,12)),"",VLOOKUP($A29,種目処理!$AN$2:$BG$51,12))</f>
        <v/>
      </c>
      <c r="C29" s="110" t="str">
        <f>IF(ISBLANK(VLOOKUP($A29,種目処理!$AN$2:$BG$51,13)),"",VLOOKUP($A29,種目処理!$AN$2:$BG$51,13))</f>
        <v/>
      </c>
      <c r="D29" s="110" t="str">
        <f>IF(ISBLANK(VLOOKUP($A29,種目処理!$AN$2:$BG$51,14)),"",VLOOKUP($A29,種目処理!$AN$2:$BG$51,14))</f>
        <v/>
      </c>
      <c r="E29" s="110" t="str">
        <f>IF(ISBLANK(VLOOKUP($A29,種目処理!$AN$2:$BG$51,15)),"",VLOOKUP($A29,種目処理!$AN$2:$BG$51,15))</f>
        <v/>
      </c>
      <c r="F29" s="111" t="str">
        <f>IF(ISBLANK(VLOOKUP($A29,種目処理!$AN$2:$BG$51,16)),"",VLOOKUP($A29,種目処理!$AN$2:$BG$51,16))</f>
        <v/>
      </c>
      <c r="G29" s="112" t="str">
        <f>IF(ISBLANK(VLOOKUP($A29,種目処理!$AN$2:$BG$51,17)),"",VLOOKUP($A29,種目処理!$AN$2:$BG$51,17))</f>
        <v/>
      </c>
      <c r="H29" s="113" t="str">
        <f>IF(ISBLANK(VLOOKUP($A29,種目処理!$AN$2:$BG$51,18)),"",VLOOKUP($A29,種目処理!$AN$2:$BG$51,18))</f>
        <v/>
      </c>
      <c r="I29" s="114" t="str">
        <f>IF(ISBLANK(VLOOKUP($A29,種目処理!$AN$2:$BG$51,19)),"",VLOOKUP($A29,種目処理!$AN$2:$BG$51,19))</f>
        <v/>
      </c>
      <c r="J29" s="133" t="str">
        <f>IF(ISBLANK(VLOOKUP($A29,種目処理!$AN$2:$BG$51,20)),"",VLOOKUP($A29,種目処理!$AN$2:$BG$51,20))</f>
        <v/>
      </c>
      <c r="K29" s="7"/>
      <c r="L29" s="1"/>
      <c r="M29" s="1"/>
      <c r="N29" s="3"/>
      <c r="O29" s="41"/>
      <c r="P29" s="42"/>
      <c r="Q29" s="42"/>
      <c r="R29" s="42"/>
      <c r="S29" s="43"/>
      <c r="T29" s="3"/>
      <c r="U29" s="3"/>
      <c r="V29" s="3"/>
      <c r="W29" s="3"/>
      <c r="X29" s="3"/>
      <c r="Y29" s="3"/>
      <c r="Z29" s="3"/>
      <c r="AA29" s="1"/>
      <c r="AB29" s="1"/>
      <c r="AE29" s="7"/>
      <c r="AF29" s="7"/>
      <c r="AG29" s="7"/>
      <c r="AH29" s="7"/>
      <c r="AI29" s="7"/>
      <c r="AJ29" s="7"/>
      <c r="AK29" s="7"/>
      <c r="AL29" s="7"/>
      <c r="AM29" s="7"/>
      <c r="AN29" s="7"/>
      <c r="AO29" s="7"/>
      <c r="AP29" s="7"/>
      <c r="AQ29" s="7"/>
      <c r="AR29" s="7"/>
      <c r="AS29" s="7"/>
    </row>
    <row r="30" spans="1:45" customFormat="1" ht="11.25" customHeight="1">
      <c r="A30" s="26"/>
      <c r="B30" s="76"/>
      <c r="C30" s="76"/>
      <c r="D30" s="76"/>
      <c r="E30" s="76"/>
      <c r="F30" s="8"/>
      <c r="G30" s="115"/>
      <c r="H30" s="115"/>
      <c r="I30" s="115"/>
      <c r="J30" s="115"/>
      <c r="K30" s="7"/>
      <c r="L30" s="1"/>
      <c r="M30" s="1"/>
      <c r="N30" s="3"/>
      <c r="O30" s="41"/>
      <c r="P30" s="42"/>
      <c r="Q30" s="42"/>
      <c r="R30" s="42"/>
      <c r="S30" s="43"/>
      <c r="T30" s="3"/>
      <c r="U30" s="3"/>
      <c r="V30" s="3"/>
      <c r="W30" s="3"/>
      <c r="X30" s="3"/>
      <c r="Y30" s="3"/>
      <c r="Z30" s="3"/>
      <c r="AA30" s="1"/>
      <c r="AB30" s="1"/>
      <c r="AE30" s="7"/>
      <c r="AF30" s="7"/>
      <c r="AG30" s="7"/>
      <c r="AH30" s="7"/>
      <c r="AI30" s="7"/>
      <c r="AJ30" s="7"/>
      <c r="AK30" s="7"/>
      <c r="AL30" s="7"/>
      <c r="AM30" s="7"/>
      <c r="AN30" s="7"/>
      <c r="AO30" s="7"/>
      <c r="AP30" s="7"/>
      <c r="AQ30" s="7"/>
      <c r="AR30" s="7"/>
      <c r="AS30" s="7"/>
    </row>
    <row r="31" spans="1:45" customFormat="1" ht="19.5" customHeight="1">
      <c r="A31" s="26"/>
      <c r="B31" s="138" t="s">
        <v>542</v>
      </c>
      <c r="C31" s="139"/>
      <c r="E31" s="76"/>
      <c r="F31" s="116" t="s">
        <v>530</v>
      </c>
      <c r="G31" s="116" t="s">
        <v>531</v>
      </c>
      <c r="H31" s="117" t="s">
        <v>532</v>
      </c>
      <c r="I31" s="118" t="s">
        <v>482</v>
      </c>
      <c r="J31" s="118" t="s">
        <v>481</v>
      </c>
      <c r="K31" s="7"/>
      <c r="L31" s="1"/>
      <c r="M31" s="1"/>
      <c r="N31" s="3"/>
      <c r="O31" s="41"/>
      <c r="P31" s="42"/>
      <c r="Q31" s="42"/>
      <c r="R31" s="42"/>
      <c r="S31" s="43"/>
      <c r="T31" s="3"/>
      <c r="U31" s="3"/>
      <c r="V31" s="3"/>
      <c r="W31" s="3"/>
      <c r="X31" s="3"/>
      <c r="Y31" s="3"/>
      <c r="Z31" s="3"/>
      <c r="AA31" s="1"/>
      <c r="AB31" s="1"/>
      <c r="AE31" s="7"/>
      <c r="AF31" s="7"/>
      <c r="AG31" s="7"/>
      <c r="AH31" s="7"/>
      <c r="AI31" s="7"/>
      <c r="AJ31" s="7"/>
      <c r="AK31" s="7"/>
      <c r="AL31" s="7"/>
      <c r="AM31" s="7"/>
      <c r="AN31" s="7"/>
      <c r="AO31" s="7"/>
      <c r="AP31" s="7"/>
      <c r="AQ31" s="7"/>
      <c r="AR31" s="7"/>
      <c r="AS31" s="7"/>
    </row>
    <row r="32" spans="1:45" customFormat="1" ht="19.5" customHeight="1">
      <c r="A32" s="26"/>
      <c r="B32" s="138" t="s">
        <v>543</v>
      </c>
      <c r="C32" s="140"/>
      <c r="E32" s="76"/>
      <c r="F32" s="116" t="s">
        <v>483</v>
      </c>
      <c r="G32" s="128">
        <v>1</v>
      </c>
      <c r="H32" s="120">
        <v>800</v>
      </c>
      <c r="I32" s="121">
        <f t="shared" ref="I32:I33" si="0">G32*H32</f>
        <v>800</v>
      </c>
      <c r="J32" s="89"/>
      <c r="K32" s="7"/>
      <c r="L32" s="1"/>
      <c r="M32" s="1"/>
      <c r="N32" s="3"/>
      <c r="O32" s="41"/>
      <c r="P32" s="42"/>
      <c r="Q32" s="42"/>
      <c r="R32" s="42"/>
      <c r="S32" s="43"/>
      <c r="T32" s="3"/>
      <c r="U32" s="3"/>
      <c r="V32" s="3"/>
      <c r="W32" s="3"/>
      <c r="X32" s="3"/>
      <c r="Y32" s="3"/>
      <c r="Z32" s="3"/>
      <c r="AA32" s="1"/>
      <c r="AB32" s="1"/>
      <c r="AE32" s="7"/>
      <c r="AF32" s="7"/>
      <c r="AG32" s="7"/>
      <c r="AH32" s="7"/>
      <c r="AI32" s="7"/>
      <c r="AJ32" s="7"/>
      <c r="AK32" s="7"/>
      <c r="AL32" s="7"/>
      <c r="AM32" s="7"/>
      <c r="AN32" s="7"/>
      <c r="AO32" s="7"/>
      <c r="AP32" s="7"/>
      <c r="AQ32" s="7"/>
      <c r="AR32" s="7"/>
      <c r="AS32" s="7"/>
    </row>
    <row r="33" spans="1:45" customFormat="1" ht="19.5" customHeight="1">
      <c r="A33" s="26"/>
      <c r="B33" s="138" t="s">
        <v>544</v>
      </c>
      <c r="C33" s="141"/>
      <c r="D33" s="74"/>
      <c r="E33" s="76"/>
      <c r="F33" s="116" t="s">
        <v>545</v>
      </c>
      <c r="G33" s="119">
        <f>COUNT(B5:B29)</f>
        <v>0</v>
      </c>
      <c r="H33" s="120">
        <v>800</v>
      </c>
      <c r="I33" s="121">
        <f t="shared" si="0"/>
        <v>0</v>
      </c>
      <c r="J33" s="89" t="s">
        <v>547</v>
      </c>
      <c r="K33" s="7"/>
      <c r="L33" s="1"/>
      <c r="M33" s="1"/>
      <c r="N33" s="3"/>
      <c r="O33" s="41"/>
      <c r="P33" s="42"/>
      <c r="Q33" s="42"/>
      <c r="R33" s="42"/>
      <c r="S33" s="43"/>
      <c r="T33" s="3"/>
      <c r="U33" s="3"/>
      <c r="V33" s="3"/>
      <c r="W33" s="3"/>
      <c r="X33" s="3"/>
      <c r="Y33" s="3"/>
      <c r="Z33" s="3"/>
      <c r="AA33" s="1"/>
      <c r="AB33" s="1"/>
      <c r="AE33" s="7"/>
      <c r="AF33" s="7"/>
      <c r="AG33" s="7"/>
      <c r="AH33" s="7"/>
      <c r="AI33" s="7"/>
      <c r="AJ33" s="7"/>
      <c r="AK33" s="7"/>
      <c r="AL33" s="7"/>
      <c r="AM33" s="7"/>
      <c r="AN33" s="7"/>
      <c r="AO33" s="7"/>
      <c r="AP33" s="7"/>
      <c r="AQ33" s="7"/>
      <c r="AR33" s="7"/>
      <c r="AS33" s="7"/>
    </row>
    <row r="34" spans="1:45" customFormat="1" ht="19.5" customHeight="1">
      <c r="A34" s="26"/>
      <c r="B34" s="76"/>
      <c r="C34" s="76"/>
      <c r="D34" s="74"/>
      <c r="E34" s="76"/>
      <c r="F34" s="116" t="s">
        <v>484</v>
      </c>
      <c r="G34" s="119"/>
      <c r="H34" s="143" t="s">
        <v>546</v>
      </c>
      <c r="I34" s="121"/>
      <c r="J34" s="118"/>
      <c r="K34" s="7"/>
      <c r="L34" s="1"/>
      <c r="M34" s="1"/>
      <c r="N34" s="3"/>
      <c r="O34" s="41"/>
      <c r="P34" s="42"/>
      <c r="Q34" s="42"/>
      <c r="R34" s="42"/>
      <c r="S34" s="43"/>
      <c r="T34" s="3"/>
      <c r="U34" s="3"/>
      <c r="V34" s="3"/>
      <c r="W34" s="3"/>
      <c r="X34" s="3"/>
      <c r="Y34" s="3"/>
      <c r="Z34" s="3"/>
      <c r="AA34" s="1"/>
      <c r="AB34" s="1"/>
      <c r="AE34" s="7"/>
      <c r="AF34" s="7"/>
      <c r="AG34" s="7"/>
      <c r="AH34" s="7"/>
      <c r="AI34" s="7"/>
      <c r="AJ34" s="7"/>
      <c r="AK34" s="7"/>
      <c r="AL34" s="7"/>
      <c r="AM34" s="7"/>
      <c r="AN34" s="7"/>
      <c r="AO34" s="7"/>
      <c r="AP34" s="7"/>
      <c r="AQ34" s="7"/>
      <c r="AR34" s="7"/>
      <c r="AS34" s="7"/>
    </row>
    <row r="35" spans="1:45" customFormat="1" ht="19.5" customHeight="1">
      <c r="A35" s="26"/>
      <c r="D35" s="139"/>
      <c r="E35" s="76"/>
      <c r="F35" s="76" t="s">
        <v>486</v>
      </c>
      <c r="G35" s="122">
        <f>SUM(G32:G33)</f>
        <v>1</v>
      </c>
      <c r="H35" s="123">
        <v>800</v>
      </c>
      <c r="I35" s="124">
        <f>SUM(I32:I33)</f>
        <v>800</v>
      </c>
      <c r="J35" s="144"/>
      <c r="K35" s="7"/>
      <c r="L35" s="1"/>
      <c r="M35" s="1"/>
      <c r="N35" s="3"/>
      <c r="O35" s="41"/>
      <c r="P35" s="42"/>
      <c r="Q35" s="42"/>
      <c r="R35" s="42"/>
      <c r="S35" s="43"/>
      <c r="T35" s="3"/>
      <c r="U35" s="3"/>
      <c r="V35" s="3"/>
      <c r="W35" s="3"/>
      <c r="X35" s="3"/>
      <c r="Y35" s="3"/>
      <c r="Z35" s="3"/>
      <c r="AA35" s="1"/>
      <c r="AB35" s="1"/>
      <c r="AE35" s="7"/>
      <c r="AF35" s="7"/>
      <c r="AG35" s="7"/>
      <c r="AH35" s="7"/>
      <c r="AI35" s="7"/>
      <c r="AJ35" s="7"/>
      <c r="AK35" s="7"/>
      <c r="AL35" s="7"/>
      <c r="AM35" s="7"/>
      <c r="AN35" s="7"/>
      <c r="AO35" s="7"/>
      <c r="AP35" s="7"/>
      <c r="AQ35" s="7"/>
      <c r="AR35" s="7"/>
      <c r="AS35" s="7"/>
    </row>
    <row r="36" spans="1:45" customFormat="1" ht="15" customHeight="1">
      <c r="A36" s="26"/>
      <c r="D36" s="139"/>
      <c r="E36" s="76"/>
      <c r="F36" s="125"/>
      <c r="G36" s="123"/>
      <c r="H36" s="241"/>
      <c r="I36" s="241"/>
      <c r="J36" s="241"/>
      <c r="K36" s="7"/>
      <c r="L36" s="1"/>
      <c r="M36" s="1"/>
      <c r="N36" s="3"/>
      <c r="O36" s="41"/>
      <c r="P36" s="42"/>
      <c r="Q36" s="42"/>
      <c r="R36" s="42"/>
      <c r="S36" s="43"/>
      <c r="T36" s="3"/>
      <c r="U36" s="3"/>
      <c r="V36" s="3"/>
      <c r="W36" s="3"/>
      <c r="X36" s="3"/>
      <c r="Y36" s="3"/>
      <c r="Z36" s="3"/>
      <c r="AA36" s="1"/>
      <c r="AB36" s="1"/>
      <c r="AE36" s="7"/>
      <c r="AF36" s="7"/>
      <c r="AG36" s="7"/>
      <c r="AH36" s="7"/>
      <c r="AI36" s="7"/>
      <c r="AJ36" s="7"/>
      <c r="AK36" s="7"/>
      <c r="AL36" s="7"/>
      <c r="AM36" s="7"/>
      <c r="AN36" s="7"/>
      <c r="AO36" s="7"/>
      <c r="AP36" s="7"/>
      <c r="AQ36" s="7"/>
      <c r="AR36" s="7"/>
      <c r="AS36" s="7"/>
    </row>
    <row r="37" spans="1:45" customFormat="1" ht="11.25" customHeight="1">
      <c r="A37" s="18"/>
      <c r="D37" s="142"/>
      <c r="E37" s="18"/>
      <c r="F37" s="24"/>
      <c r="G37" s="25"/>
      <c r="H37" s="25"/>
      <c r="I37" s="25"/>
      <c r="J37" s="25"/>
      <c r="K37" s="7"/>
      <c r="L37" s="1"/>
      <c r="M37" s="1"/>
      <c r="N37" s="1"/>
      <c r="O37" s="20"/>
      <c r="P37" s="1"/>
      <c r="Q37" s="1"/>
      <c r="R37" s="1"/>
      <c r="S37" s="1"/>
      <c r="T37" s="1"/>
      <c r="U37" s="1"/>
      <c r="V37" s="1"/>
      <c r="W37" s="3"/>
      <c r="X37" s="1"/>
      <c r="Y37" s="1"/>
      <c r="Z37" s="1"/>
      <c r="AA37" s="1"/>
      <c r="AB37" s="1"/>
      <c r="AE37" s="7"/>
    </row>
    <row r="38" spans="1:45" customFormat="1" ht="22.5" customHeight="1">
      <c r="A38" s="242" t="s">
        <v>204</v>
      </c>
      <c r="B38" s="242"/>
      <c r="C38" s="242"/>
      <c r="D38" s="242"/>
      <c r="E38" s="242"/>
      <c r="F38" s="242"/>
      <c r="G38" s="242"/>
      <c r="H38" s="242"/>
      <c r="I38" s="242"/>
      <c r="J38" s="242"/>
      <c r="K38" s="7"/>
      <c r="L38" s="1"/>
      <c r="M38" s="1"/>
      <c r="N38" s="1"/>
      <c r="O38" s="20"/>
      <c r="P38" s="1"/>
      <c r="Q38" s="1"/>
      <c r="R38" s="1"/>
      <c r="S38" s="1"/>
      <c r="T38" s="1"/>
      <c r="U38" s="1"/>
      <c r="V38" s="1"/>
      <c r="W38" s="3"/>
      <c r="X38" s="1"/>
      <c r="Y38" s="1"/>
      <c r="Z38" s="1"/>
      <c r="AA38" s="1"/>
      <c r="AB38" s="1"/>
      <c r="AE38" s="7"/>
    </row>
    <row r="39" spans="1:45" customFormat="1" ht="7.5" customHeight="1">
      <c r="A39" s="18"/>
      <c r="B39" s="18"/>
      <c r="C39" s="18"/>
      <c r="D39" s="18"/>
      <c r="E39" s="18"/>
      <c r="F39" s="18"/>
      <c r="G39" s="18"/>
      <c r="H39" s="18"/>
      <c r="I39" s="18"/>
      <c r="J39" s="18"/>
      <c r="K39" s="7"/>
      <c r="L39" s="1"/>
      <c r="M39" s="1"/>
      <c r="N39" s="1"/>
      <c r="O39" s="20"/>
      <c r="P39" s="1"/>
      <c r="Q39" s="1"/>
      <c r="R39" s="1"/>
      <c r="S39" s="1"/>
      <c r="T39" s="1"/>
      <c r="U39" s="1"/>
      <c r="V39" s="1"/>
      <c r="W39" s="3"/>
      <c r="X39" s="1"/>
      <c r="Y39" s="1"/>
      <c r="Z39" s="1"/>
      <c r="AA39" s="1"/>
      <c r="AB39" s="1"/>
      <c r="AE39" s="7"/>
    </row>
    <row r="40" spans="1:45" customFormat="1" ht="16.5" customHeight="1">
      <c r="A40" s="18"/>
      <c r="B40" s="18"/>
      <c r="C40" s="18" t="s">
        <v>499</v>
      </c>
      <c r="D40" s="18"/>
      <c r="E40" s="18"/>
      <c r="F40" s="18"/>
      <c r="G40" s="18"/>
      <c r="H40" s="18"/>
      <c r="I40" s="18"/>
      <c r="J40" s="18"/>
      <c r="K40" s="7"/>
      <c r="L40" s="1"/>
      <c r="M40" s="1"/>
      <c r="N40" s="1"/>
      <c r="O40" s="20"/>
      <c r="P40" s="1"/>
      <c r="Q40" s="1"/>
      <c r="R40" s="1"/>
      <c r="S40" s="1"/>
      <c r="T40" s="1"/>
      <c r="U40" s="1"/>
      <c r="V40" s="1"/>
      <c r="W40" s="3"/>
      <c r="X40" s="1"/>
      <c r="Y40" s="1"/>
      <c r="Z40" s="1"/>
      <c r="AA40" s="1"/>
      <c r="AB40" s="1"/>
      <c r="AE40" s="7"/>
    </row>
    <row r="41" spans="1:45" customFormat="1" ht="7.5" customHeight="1">
      <c r="A41" s="18"/>
      <c r="B41" s="18"/>
      <c r="C41" s="18"/>
      <c r="D41" s="18"/>
      <c r="E41" s="18"/>
      <c r="F41" s="18"/>
      <c r="G41" s="18"/>
      <c r="H41" s="18"/>
      <c r="I41" s="18"/>
      <c r="J41" s="18"/>
      <c r="K41" s="7"/>
      <c r="L41" s="1"/>
      <c r="M41" s="1"/>
      <c r="N41" s="1"/>
      <c r="O41" s="20"/>
      <c r="P41" s="1"/>
      <c r="Q41" s="1"/>
      <c r="R41" s="1"/>
      <c r="S41" s="1"/>
      <c r="T41" s="1"/>
      <c r="U41" s="1"/>
      <c r="V41" s="1"/>
      <c r="W41" s="3"/>
      <c r="X41" s="1"/>
      <c r="Y41" s="1"/>
      <c r="Z41" s="1"/>
      <c r="AA41" s="1"/>
      <c r="AB41" s="1"/>
      <c r="AE41" s="7"/>
    </row>
    <row r="42" spans="1:45" customFormat="1" ht="19.5" customHeight="1">
      <c r="A42" s="18"/>
      <c r="B42" s="18"/>
      <c r="C42" s="18"/>
      <c r="D42" s="243">
        <f ca="1">TODAY()</f>
        <v>46130</v>
      </c>
      <c r="E42" s="244"/>
      <c r="F42" s="53"/>
      <c r="G42" s="53" t="str">
        <f>IF(基礎データ!$C$2="","",基礎データ!$C$2)</f>
        <v/>
      </c>
      <c r="H42" s="53"/>
      <c r="I42" s="53"/>
      <c r="J42" s="53"/>
      <c r="K42" s="7"/>
      <c r="L42" s="1"/>
      <c r="M42" s="1"/>
      <c r="N42" s="1"/>
      <c r="O42" s="20"/>
      <c r="P42" s="1"/>
      <c r="Q42" s="1"/>
      <c r="R42" s="1"/>
      <c r="S42" s="1"/>
      <c r="T42" s="1"/>
      <c r="U42" s="1"/>
      <c r="V42" s="1"/>
      <c r="W42" s="3"/>
      <c r="X42" s="1"/>
      <c r="Y42" s="1"/>
      <c r="Z42" s="1"/>
      <c r="AA42" s="1"/>
      <c r="AB42" s="1"/>
      <c r="AE42" s="7"/>
    </row>
    <row r="43" spans="1:45" customFormat="1" ht="31.5" customHeight="1">
      <c r="A43" s="18"/>
      <c r="B43" s="18"/>
      <c r="C43" s="18"/>
      <c r="D43" s="18"/>
      <c r="E43" s="18"/>
      <c r="G43" s="67" t="s">
        <v>366</v>
      </c>
      <c r="H43" s="245" t="str">
        <f>IF(基礎データ!$C$4="","",基礎データ!$C$4)</f>
        <v/>
      </c>
      <c r="I43" s="246"/>
      <c r="J43" s="129" t="s">
        <v>504</v>
      </c>
      <c r="K43" s="7"/>
      <c r="L43" s="1"/>
      <c r="M43" s="1"/>
      <c r="N43" s="1"/>
      <c r="O43" s="20"/>
      <c r="P43" s="1"/>
      <c r="Q43" s="1"/>
      <c r="R43" s="1"/>
      <c r="S43" s="1"/>
      <c r="T43" s="1"/>
      <c r="U43" s="1"/>
      <c r="V43" s="1"/>
      <c r="W43" s="3"/>
      <c r="X43" s="1"/>
      <c r="Y43" s="1"/>
      <c r="Z43" s="1"/>
      <c r="AA43" s="1"/>
      <c r="AB43" s="1"/>
      <c r="AE43" s="7"/>
    </row>
    <row r="44" spans="1:45" ht="27" customHeight="1">
      <c r="A44" s="164" t="str">
        <f>A1</f>
        <v>令和８年度 高校総体陸上競技大会 エントリーシート （ 男子 )</v>
      </c>
      <c r="B44" s="164"/>
      <c r="C44" s="164"/>
      <c r="D44" s="164"/>
      <c r="E44" s="164"/>
      <c r="F44" s="164"/>
      <c r="G44" s="164"/>
      <c r="H44" s="164"/>
      <c r="I44" s="164"/>
      <c r="J44" s="164"/>
    </row>
    <row r="45" spans="1:45" customFormat="1" ht="24" customHeight="1">
      <c r="A45" s="248" t="s">
        <v>487</v>
      </c>
      <c r="B45" s="249"/>
      <c r="C45" s="250" t="str">
        <f>IF(基礎データ!$C$2="","",基礎データ!$C$2)</f>
        <v/>
      </c>
      <c r="D45" s="250"/>
      <c r="E45" s="127" t="s">
        <v>503</v>
      </c>
      <c r="F45" s="251" t="str">
        <f>IF(基礎データ!$C$5="","",基礎データ!$C$5)</f>
        <v/>
      </c>
      <c r="G45" s="251"/>
      <c r="H45" s="126" t="s">
        <v>502</v>
      </c>
      <c r="I45" s="234" t="str">
        <f>IF(基礎データ!$C$6="","",基礎データ!$C$6)</f>
        <v>陸上競技は記載不要</v>
      </c>
      <c r="J45" s="252"/>
      <c r="K45" s="7"/>
      <c r="L45" s="1"/>
      <c r="M45" s="1"/>
      <c r="N45" s="7"/>
      <c r="O45" s="8"/>
      <c r="P45" s="7"/>
      <c r="Q45" s="7"/>
      <c r="R45" s="7"/>
      <c r="S45" s="7"/>
      <c r="T45" s="7"/>
      <c r="U45" s="167"/>
      <c r="V45" s="167"/>
      <c r="W45" s="19"/>
      <c r="X45" s="7"/>
      <c r="Y45" s="7"/>
      <c r="AB45" s="6"/>
      <c r="AE45" s="7"/>
      <c r="AF45" s="7"/>
      <c r="AG45" s="7"/>
      <c r="AH45" s="7"/>
      <c r="AI45" s="7"/>
      <c r="AJ45" s="7"/>
      <c r="AK45" s="7"/>
      <c r="AL45" s="7"/>
      <c r="AM45" s="7"/>
      <c r="AN45" s="7"/>
      <c r="AO45" s="7"/>
      <c r="AP45" s="7"/>
      <c r="AQ45" s="7"/>
      <c r="AR45" s="7"/>
      <c r="AS45" s="7"/>
    </row>
    <row r="46" spans="1:45" customFormat="1" ht="18" customHeight="1">
      <c r="A46" s="181"/>
      <c r="B46" s="180" t="s">
        <v>364</v>
      </c>
      <c r="C46" s="165" t="s">
        <v>2</v>
      </c>
      <c r="D46" s="165"/>
      <c r="E46" s="180" t="s">
        <v>343</v>
      </c>
      <c r="F46" s="183" t="s">
        <v>479</v>
      </c>
      <c r="G46" s="184"/>
      <c r="H46" s="184"/>
      <c r="I46" s="184" t="s">
        <v>480</v>
      </c>
      <c r="J46" s="247"/>
      <c r="K46" s="7"/>
      <c r="L46" s="1"/>
      <c r="M46" s="1"/>
      <c r="N46" s="7"/>
      <c r="O46" s="8"/>
      <c r="P46" s="7"/>
      <c r="Q46" s="7"/>
      <c r="R46" s="7"/>
      <c r="S46" s="7"/>
      <c r="T46" s="7"/>
      <c r="U46" s="7"/>
      <c r="V46" s="7"/>
      <c r="W46" s="7"/>
      <c r="X46" s="7"/>
      <c r="Y46" s="7"/>
      <c r="AB46" s="6"/>
      <c r="AE46" s="7"/>
      <c r="AF46" s="7"/>
      <c r="AG46" s="7"/>
      <c r="AH46" s="7"/>
      <c r="AI46" s="7"/>
      <c r="AJ46" s="7"/>
      <c r="AK46" s="7"/>
      <c r="AL46" s="7"/>
      <c r="AM46" s="7"/>
      <c r="AN46" s="7"/>
      <c r="AO46" s="7"/>
      <c r="AP46" s="7"/>
      <c r="AQ46" s="7"/>
      <c r="AR46" s="7"/>
      <c r="AS46" s="7"/>
    </row>
    <row r="47" spans="1:45" customFormat="1" ht="18" customHeight="1" thickBot="1">
      <c r="A47" s="182"/>
      <c r="B47" s="166"/>
      <c r="C47" s="21" t="s">
        <v>9</v>
      </c>
      <c r="D47" s="21" t="s">
        <v>391</v>
      </c>
      <c r="E47" s="166"/>
      <c r="F47" s="161"/>
      <c r="G47" s="162"/>
      <c r="H47" s="162"/>
      <c r="I47" s="21" t="s">
        <v>477</v>
      </c>
      <c r="J47" s="130" t="s">
        <v>478</v>
      </c>
      <c r="K47" s="7"/>
      <c r="L47" s="1"/>
      <c r="M47" s="1"/>
      <c r="N47" s="27"/>
      <c r="O47" s="40"/>
      <c r="P47" s="27"/>
      <c r="Q47" s="27"/>
      <c r="R47" s="27"/>
      <c r="S47" s="27"/>
      <c r="T47" s="27"/>
      <c r="U47" s="27"/>
      <c r="V47" s="27"/>
      <c r="W47" s="27"/>
      <c r="X47" s="27"/>
      <c r="Y47" s="27"/>
      <c r="Z47" s="1"/>
      <c r="AA47" s="1"/>
      <c r="AB47" s="1"/>
      <c r="AE47" s="7"/>
      <c r="AF47" s="7"/>
      <c r="AG47" s="7"/>
      <c r="AH47" s="7"/>
      <c r="AI47" s="7"/>
      <c r="AJ47" s="7"/>
      <c r="AK47" s="7"/>
      <c r="AL47" s="7"/>
      <c r="AM47" s="7"/>
      <c r="AN47" s="7"/>
      <c r="AO47" s="7"/>
      <c r="AP47" s="7"/>
      <c r="AQ47" s="7"/>
      <c r="AR47" s="7"/>
      <c r="AS47" s="7"/>
    </row>
    <row r="48" spans="1:45" customFormat="1" ht="23.25" customHeight="1" thickTop="1">
      <c r="A48" s="22">
        <v>26</v>
      </c>
      <c r="B48" s="101" t="str">
        <f>IF(ISBLANK(VLOOKUP($A48,種目処理!$AN$2:$BG$51,12)),"",VLOOKUP($A48,種目処理!$AN$2:$BG$51,12))</f>
        <v/>
      </c>
      <c r="C48" s="101" t="str">
        <f>IF(ISBLANK(VLOOKUP($A48,種目処理!$AN$2:$BG$51,13)),"",VLOOKUP($A48,種目処理!$AN$2:$BG$51,13))</f>
        <v/>
      </c>
      <c r="D48" s="101" t="str">
        <f>IF(ISBLANK(VLOOKUP($A48,種目処理!$AN$2:$BG$51,14)),"",VLOOKUP($A48,種目処理!$AN$2:$BG$51,14))</f>
        <v/>
      </c>
      <c r="E48" s="101" t="str">
        <f>IF(ISBLANK(VLOOKUP($A48,種目処理!$AN$2:$BG$51,15)),"",VLOOKUP($A48,種目処理!$AN$2:$BG$51,15))</f>
        <v/>
      </c>
      <c r="F48" s="102" t="str">
        <f>IF(ISBLANK(VLOOKUP($A48,種目処理!$AN$2:$BG$51,16)),"",VLOOKUP($A48,種目処理!$AN$2:$BG$51,16))</f>
        <v/>
      </c>
      <c r="G48" s="103" t="str">
        <f>IF(ISBLANK(VLOOKUP($A48,種目処理!$AN$2:$BG$51,17)),"",VLOOKUP($A48,種目処理!$AN$2:$BG$51,17))</f>
        <v/>
      </c>
      <c r="H48" s="100" t="str">
        <f>IF(ISBLANK(VLOOKUP($A48,種目処理!$AN$2:$BG$51,18)),"",VLOOKUP($A48,種目処理!$AN$2:$BG$51,18))</f>
        <v/>
      </c>
      <c r="I48" s="108" t="str">
        <f>IF(ISBLANK(VLOOKUP($A48,種目処理!$AN$2:$BG$51,19)),"",VLOOKUP($A48,種目処理!$AN$2:$BG$51,19))</f>
        <v/>
      </c>
      <c r="J48" s="134" t="str">
        <f>IF(ISBLANK(VLOOKUP($A48,種目処理!$AN$2:$BG$51,20)),"",VLOOKUP($A48,種目処理!$AN$2:$BG$51,20))</f>
        <v/>
      </c>
      <c r="K48" s="7"/>
      <c r="L48" s="1"/>
      <c r="M48" s="1"/>
      <c r="N48" s="3"/>
      <c r="O48" s="41"/>
      <c r="P48" s="42"/>
      <c r="Q48" s="42"/>
      <c r="R48" s="42"/>
      <c r="S48" s="43"/>
      <c r="T48" s="3"/>
      <c r="U48" s="3"/>
      <c r="V48" s="3"/>
      <c r="W48" s="3"/>
      <c r="X48" s="3"/>
      <c r="Y48" s="3"/>
      <c r="Z48" s="3"/>
      <c r="AA48" s="1"/>
      <c r="AB48" s="1"/>
      <c r="AE48" s="7"/>
      <c r="AF48" s="7"/>
      <c r="AG48" s="7"/>
      <c r="AH48" s="7"/>
      <c r="AI48" s="7"/>
      <c r="AJ48" s="7"/>
      <c r="AK48" s="7"/>
      <c r="AL48" s="7"/>
      <c r="AM48" s="7"/>
      <c r="AN48" s="7"/>
      <c r="AO48" s="7"/>
      <c r="AP48" s="7"/>
      <c r="AQ48" s="7"/>
      <c r="AR48" s="7"/>
      <c r="AS48" s="7"/>
    </row>
    <row r="49" spans="1:45" customFormat="1" ht="23.25" customHeight="1">
      <c r="A49" s="23">
        <v>27</v>
      </c>
      <c r="B49" s="101" t="str">
        <f>IF(ISBLANK(VLOOKUP($A49,種目処理!$AN$2:$BG$51,12)),"",VLOOKUP($A49,種目処理!$AN$2:$BG$51,12))</f>
        <v/>
      </c>
      <c r="C49" s="101" t="str">
        <f>IF(ISBLANK(VLOOKUP($A49,種目処理!$AN$2:$BG$51,13)),"",VLOOKUP($A49,種目処理!$AN$2:$BG$51,13))</f>
        <v/>
      </c>
      <c r="D49" s="101" t="str">
        <f>IF(ISBLANK(VLOOKUP($A49,種目処理!$AN$2:$BG$51,14)),"",VLOOKUP($A49,種目処理!$AN$2:$BG$51,14))</f>
        <v/>
      </c>
      <c r="E49" s="101" t="str">
        <f>IF(ISBLANK(VLOOKUP($A49,種目処理!$AN$2:$BG$51,15)),"",VLOOKUP($A49,種目処理!$AN$2:$BG$51,15))</f>
        <v/>
      </c>
      <c r="F49" s="105" t="str">
        <f>IF(ISBLANK(VLOOKUP($A49,種目処理!$AN$2:$BG$51,16)),"",VLOOKUP($A49,種目処理!$AN$2:$BG$51,16))</f>
        <v/>
      </c>
      <c r="G49" s="106" t="str">
        <f>IF(ISBLANK(VLOOKUP($A49,種目処理!$AN$2:$BG$51,17)),"",VLOOKUP($A49,種目処理!$AN$2:$BG$51,17))</f>
        <v/>
      </c>
      <c r="H49" s="107" t="str">
        <f>IF(ISBLANK(VLOOKUP($A49,種目処理!$AN$2:$BG$51,18)),"",VLOOKUP($A49,種目処理!$AN$2:$BG$51,18))</f>
        <v/>
      </c>
      <c r="I49" s="108" t="str">
        <f>IF(ISBLANK(VLOOKUP($A49,種目処理!$AN$2:$BG$51,19)),"",VLOOKUP($A49,種目処理!$AN$2:$BG$51,19))</f>
        <v/>
      </c>
      <c r="J49" s="132" t="str">
        <f>IF(ISBLANK(VLOOKUP($A49,種目処理!$AN$2:$BG$51,20)),"",VLOOKUP($A49,種目処理!$AN$2:$BG$51,20))</f>
        <v/>
      </c>
      <c r="K49" s="7"/>
      <c r="L49" s="1"/>
      <c r="M49" s="1"/>
      <c r="N49" s="3"/>
      <c r="O49" s="41"/>
      <c r="P49" s="42"/>
      <c r="Q49" s="42"/>
      <c r="R49" s="42"/>
      <c r="S49" s="43"/>
      <c r="T49" s="3"/>
      <c r="U49" s="3"/>
      <c r="V49" s="3"/>
      <c r="W49" s="3"/>
      <c r="X49" s="3"/>
      <c r="Y49" s="3"/>
      <c r="Z49" s="3"/>
      <c r="AA49" s="1"/>
      <c r="AB49" s="1"/>
      <c r="AE49" s="7"/>
      <c r="AF49" s="7"/>
      <c r="AG49" s="7"/>
      <c r="AH49" s="7"/>
      <c r="AI49" s="7"/>
      <c r="AJ49" s="7"/>
      <c r="AK49" s="7"/>
      <c r="AL49" s="7"/>
      <c r="AM49" s="7"/>
      <c r="AN49" s="7"/>
      <c r="AO49" s="7"/>
      <c r="AP49" s="7"/>
      <c r="AQ49" s="7"/>
      <c r="AR49" s="7"/>
      <c r="AS49" s="7"/>
    </row>
    <row r="50" spans="1:45" customFormat="1" ht="23.25" customHeight="1">
      <c r="A50" s="23">
        <v>28</v>
      </c>
      <c r="B50" s="101" t="str">
        <f>IF(ISBLANK(VLOOKUP($A50,種目処理!$AN$2:$BG$51,12)),"",VLOOKUP($A50,種目処理!$AN$2:$BG$51,12))</f>
        <v/>
      </c>
      <c r="C50" s="101" t="str">
        <f>IF(ISBLANK(VLOOKUP($A50,種目処理!$AN$2:$BG$51,13)),"",VLOOKUP($A50,種目処理!$AN$2:$BG$51,13))</f>
        <v/>
      </c>
      <c r="D50" s="101" t="str">
        <f>IF(ISBLANK(VLOOKUP($A50,種目処理!$AN$2:$BG$51,14)),"",VLOOKUP($A50,種目処理!$AN$2:$BG$51,14))</f>
        <v/>
      </c>
      <c r="E50" s="101" t="str">
        <f>IF(ISBLANK(VLOOKUP($A50,種目処理!$AN$2:$BG$51,15)),"",VLOOKUP($A50,種目処理!$AN$2:$BG$51,15))</f>
        <v/>
      </c>
      <c r="F50" s="105" t="str">
        <f>IF(ISBLANK(VLOOKUP($A50,種目処理!$AN$2:$BG$51,16)),"",VLOOKUP($A50,種目処理!$AN$2:$BG$51,16))</f>
        <v/>
      </c>
      <c r="G50" s="106" t="str">
        <f>IF(ISBLANK(VLOOKUP($A50,種目処理!$AN$2:$BG$51,17)),"",VLOOKUP($A50,種目処理!$AN$2:$BG$51,17))</f>
        <v/>
      </c>
      <c r="H50" s="109" t="str">
        <f>IF(ISBLANK(VLOOKUP($A50,種目処理!$AN$2:$BG$51,18)),"",VLOOKUP($A50,種目処理!$AN$2:$BG$51,18))</f>
        <v/>
      </c>
      <c r="I50" s="108" t="str">
        <f>IF(ISBLANK(VLOOKUP($A50,種目処理!$AN$2:$BG$51,19)),"",VLOOKUP($A50,種目処理!$AN$2:$BG$51,19))</f>
        <v/>
      </c>
      <c r="J50" s="132" t="str">
        <f>IF(ISBLANK(VLOOKUP($A50,種目処理!$AN$2:$BG$51,20)),"",VLOOKUP($A50,種目処理!$AN$2:$BG$51,20))</f>
        <v/>
      </c>
      <c r="K50" s="7"/>
      <c r="L50" s="1"/>
      <c r="M50" s="1"/>
      <c r="N50" s="3"/>
      <c r="O50" s="41"/>
      <c r="P50" s="42"/>
      <c r="Q50" s="42"/>
      <c r="R50" s="42"/>
      <c r="S50" s="43"/>
      <c r="T50" s="3"/>
      <c r="U50" s="3"/>
      <c r="V50" s="3"/>
      <c r="W50" s="3"/>
      <c r="X50" s="3"/>
      <c r="Y50" s="3"/>
      <c r="Z50" s="3"/>
      <c r="AA50" s="1"/>
      <c r="AB50" s="1"/>
      <c r="AE50" s="7"/>
      <c r="AF50" s="7"/>
      <c r="AG50" s="7"/>
      <c r="AH50" s="7"/>
      <c r="AI50" s="7"/>
      <c r="AJ50" s="7"/>
      <c r="AK50" s="7"/>
      <c r="AL50" s="7"/>
      <c r="AM50" s="7"/>
      <c r="AN50" s="7"/>
      <c r="AO50" s="7"/>
      <c r="AP50" s="7"/>
      <c r="AQ50" s="7"/>
      <c r="AR50" s="7"/>
      <c r="AS50" s="7"/>
    </row>
    <row r="51" spans="1:45" customFormat="1" ht="23.25" customHeight="1">
      <c r="A51" s="23">
        <v>29</v>
      </c>
      <c r="B51" s="101" t="str">
        <f>IF(ISBLANK(VLOOKUP($A51,種目処理!$AN$2:$BG$51,12)),"",VLOOKUP($A51,種目処理!$AN$2:$BG$51,12))</f>
        <v/>
      </c>
      <c r="C51" s="101" t="str">
        <f>IF(ISBLANK(VLOOKUP($A51,種目処理!$AN$2:$BG$51,13)),"",VLOOKUP($A51,種目処理!$AN$2:$BG$51,13))</f>
        <v/>
      </c>
      <c r="D51" s="101" t="str">
        <f>IF(ISBLANK(VLOOKUP($A51,種目処理!$AN$2:$BG$51,14)),"",VLOOKUP($A51,種目処理!$AN$2:$BG$51,14))</f>
        <v/>
      </c>
      <c r="E51" s="101" t="str">
        <f>IF(ISBLANK(VLOOKUP($A51,種目処理!$AN$2:$BG$51,15)),"",VLOOKUP($A51,種目処理!$AN$2:$BG$51,15))</f>
        <v/>
      </c>
      <c r="F51" s="105" t="str">
        <f>IF(ISBLANK(VLOOKUP($A51,種目処理!$AN$2:$BG$51,16)),"",VLOOKUP($A51,種目処理!$AN$2:$BG$51,16))</f>
        <v/>
      </c>
      <c r="G51" s="106" t="str">
        <f>IF(ISBLANK(VLOOKUP($A51,種目処理!$AN$2:$BG$51,17)),"",VLOOKUP($A51,種目処理!$AN$2:$BG$51,17))</f>
        <v/>
      </c>
      <c r="H51" s="109" t="str">
        <f>IF(ISBLANK(VLOOKUP($A51,種目処理!$AN$2:$BG$51,18)),"",VLOOKUP($A51,種目処理!$AN$2:$BG$51,18))</f>
        <v/>
      </c>
      <c r="I51" s="108" t="str">
        <f>IF(ISBLANK(VLOOKUP($A51,種目処理!$AN$2:$BG$51,19)),"",VLOOKUP($A51,種目処理!$AN$2:$BG$51,19))</f>
        <v/>
      </c>
      <c r="J51" s="132" t="str">
        <f>IF(ISBLANK(VLOOKUP($A51,種目処理!$AN$2:$BG$51,20)),"",VLOOKUP($A51,種目処理!$AN$2:$BG$51,20))</f>
        <v/>
      </c>
      <c r="K51" s="7"/>
      <c r="L51" s="1"/>
      <c r="M51" s="1"/>
      <c r="N51" s="3"/>
      <c r="O51" s="41"/>
      <c r="P51" s="42"/>
      <c r="Q51" s="42"/>
      <c r="R51" s="42"/>
      <c r="S51" s="43"/>
      <c r="T51" s="3"/>
      <c r="U51" s="3"/>
      <c r="V51" s="3"/>
      <c r="W51" s="3"/>
      <c r="X51" s="3"/>
      <c r="Y51" s="3"/>
      <c r="Z51" s="3"/>
      <c r="AA51" s="1"/>
      <c r="AB51" s="1"/>
      <c r="AE51" s="7"/>
      <c r="AF51" s="7"/>
      <c r="AG51" s="7"/>
      <c r="AH51" s="7"/>
      <c r="AI51" s="7"/>
      <c r="AJ51" s="7"/>
      <c r="AK51" s="7"/>
      <c r="AL51" s="7"/>
      <c r="AM51" s="7"/>
      <c r="AN51" s="7"/>
      <c r="AO51" s="7"/>
      <c r="AP51" s="7"/>
      <c r="AQ51" s="7"/>
      <c r="AR51" s="7"/>
      <c r="AS51" s="7"/>
    </row>
    <row r="52" spans="1:45" customFormat="1" ht="23.25" customHeight="1">
      <c r="A52" s="23">
        <v>30</v>
      </c>
      <c r="B52" s="101" t="str">
        <f>IF(ISBLANK(VLOOKUP($A52,種目処理!$AN$2:$BG$51,12)),"",VLOOKUP($A52,種目処理!$AN$2:$BG$51,12))</f>
        <v/>
      </c>
      <c r="C52" s="101" t="str">
        <f>IF(ISBLANK(VLOOKUP($A52,種目処理!$AN$2:$BG$51,13)),"",VLOOKUP($A52,種目処理!$AN$2:$BG$51,13))</f>
        <v/>
      </c>
      <c r="D52" s="101" t="str">
        <f>IF(ISBLANK(VLOOKUP($A52,種目処理!$AN$2:$BG$51,14)),"",VLOOKUP($A52,種目処理!$AN$2:$BG$51,14))</f>
        <v/>
      </c>
      <c r="E52" s="101" t="str">
        <f>IF(ISBLANK(VLOOKUP($A52,種目処理!$AN$2:$BG$51,15)),"",VLOOKUP($A52,種目処理!$AN$2:$BG$51,15))</f>
        <v/>
      </c>
      <c r="F52" s="105" t="str">
        <f>IF(ISBLANK(VLOOKUP($A52,種目処理!$AN$2:$BG$51,16)),"",VLOOKUP($A52,種目処理!$AN$2:$BG$51,16))</f>
        <v/>
      </c>
      <c r="G52" s="106" t="str">
        <f>IF(ISBLANK(VLOOKUP($A52,種目処理!$AN$2:$BG$51,17)),"",VLOOKUP($A52,種目処理!$AN$2:$BG$51,17))</f>
        <v/>
      </c>
      <c r="H52" s="109" t="str">
        <f>IF(ISBLANK(VLOOKUP($A52,種目処理!$AN$2:$BG$51,18)),"",VLOOKUP($A52,種目処理!$AN$2:$BG$51,18))</f>
        <v/>
      </c>
      <c r="I52" s="108" t="str">
        <f>IF(ISBLANK(VLOOKUP($A52,種目処理!$AN$2:$BG$51,19)),"",VLOOKUP($A52,種目処理!$AN$2:$BG$51,19))</f>
        <v/>
      </c>
      <c r="J52" s="132" t="str">
        <f>IF(ISBLANK(VLOOKUP($A52,種目処理!$AN$2:$BG$51,20)),"",VLOOKUP($A52,種目処理!$AN$2:$BG$51,20))</f>
        <v/>
      </c>
      <c r="K52" s="7"/>
      <c r="L52" s="1"/>
      <c r="M52" s="1"/>
      <c r="N52" s="3"/>
      <c r="O52" s="41"/>
      <c r="P52" s="42"/>
      <c r="Q52" s="42"/>
      <c r="R52" s="42"/>
      <c r="S52" s="43"/>
      <c r="T52" s="3"/>
      <c r="U52" s="3"/>
      <c r="V52" s="3"/>
      <c r="W52" s="3"/>
      <c r="X52" s="3"/>
      <c r="Y52" s="3"/>
      <c r="Z52" s="3"/>
      <c r="AA52" s="1"/>
      <c r="AB52" s="1"/>
      <c r="AE52" s="7"/>
      <c r="AF52" s="7"/>
      <c r="AG52" s="7"/>
      <c r="AH52" s="7"/>
      <c r="AI52" s="7"/>
      <c r="AJ52" s="7"/>
      <c r="AK52" s="7"/>
      <c r="AL52" s="7"/>
      <c r="AM52" s="7"/>
      <c r="AN52" s="7"/>
      <c r="AO52" s="7"/>
      <c r="AP52" s="7"/>
      <c r="AQ52" s="7"/>
      <c r="AR52" s="7"/>
      <c r="AS52" s="7"/>
    </row>
    <row r="53" spans="1:45" customFormat="1" ht="23.25" customHeight="1">
      <c r="A53" s="23">
        <v>31</v>
      </c>
      <c r="B53" s="101" t="str">
        <f>IF(ISBLANK(VLOOKUP($A53,種目処理!$AN$2:$BG$51,12)),"",VLOOKUP($A53,種目処理!$AN$2:$BG$51,12))</f>
        <v/>
      </c>
      <c r="C53" s="101" t="str">
        <f>IF(ISBLANK(VLOOKUP($A53,種目処理!$AN$2:$BG$51,13)),"",VLOOKUP($A53,種目処理!$AN$2:$BG$51,13))</f>
        <v/>
      </c>
      <c r="D53" s="101" t="str">
        <f>IF(ISBLANK(VLOOKUP($A53,種目処理!$AN$2:$BG$51,14)),"",VLOOKUP($A53,種目処理!$AN$2:$BG$51,14))</f>
        <v/>
      </c>
      <c r="E53" s="101" t="str">
        <f>IF(ISBLANK(VLOOKUP($A53,種目処理!$AN$2:$BG$51,15)),"",VLOOKUP($A53,種目処理!$AN$2:$BG$51,15))</f>
        <v/>
      </c>
      <c r="F53" s="105" t="str">
        <f>IF(ISBLANK(VLOOKUP($A53,種目処理!$AN$2:$BG$51,16)),"",VLOOKUP($A53,種目処理!$AN$2:$BG$51,16))</f>
        <v/>
      </c>
      <c r="G53" s="106" t="str">
        <f>IF(ISBLANK(VLOOKUP($A53,種目処理!$AN$2:$BG$51,17)),"",VLOOKUP($A53,種目処理!$AN$2:$BG$51,17))</f>
        <v/>
      </c>
      <c r="H53" s="109" t="str">
        <f>IF(ISBLANK(VLOOKUP($A53,種目処理!$AN$2:$BG$51,18)),"",VLOOKUP($A53,種目処理!$AN$2:$BG$51,18))</f>
        <v/>
      </c>
      <c r="I53" s="108" t="str">
        <f>IF(ISBLANK(VLOOKUP($A53,種目処理!$AN$2:$BG$51,19)),"",VLOOKUP($A53,種目処理!$AN$2:$BG$51,19))</f>
        <v/>
      </c>
      <c r="J53" s="132" t="str">
        <f>IF(ISBLANK(VLOOKUP($A53,種目処理!$AN$2:$BG$51,20)),"",VLOOKUP($A53,種目処理!$AN$2:$BG$51,20))</f>
        <v/>
      </c>
      <c r="K53" s="7"/>
      <c r="L53" s="1"/>
      <c r="M53" s="1"/>
      <c r="N53" s="3"/>
      <c r="O53" s="41"/>
      <c r="P53" s="42"/>
      <c r="Q53" s="42"/>
      <c r="R53" s="42"/>
      <c r="S53" s="43"/>
      <c r="T53" s="3"/>
      <c r="U53" s="3"/>
      <c r="V53" s="3"/>
      <c r="W53" s="3"/>
      <c r="X53" s="3"/>
      <c r="Y53" s="3"/>
      <c r="Z53" s="3"/>
      <c r="AA53" s="1"/>
      <c r="AB53" s="1"/>
      <c r="AE53" s="7"/>
      <c r="AF53" s="7"/>
      <c r="AG53" s="7"/>
      <c r="AH53" s="7"/>
      <c r="AI53" s="7"/>
      <c r="AJ53" s="7"/>
      <c r="AK53" s="7"/>
      <c r="AL53" s="7"/>
      <c r="AM53" s="7"/>
      <c r="AN53" s="7"/>
      <c r="AO53" s="7"/>
      <c r="AP53" s="7"/>
      <c r="AQ53" s="7"/>
      <c r="AR53" s="7"/>
      <c r="AS53" s="7"/>
    </row>
    <row r="54" spans="1:45" customFormat="1" ht="23.25" customHeight="1">
      <c r="A54" s="23">
        <v>32</v>
      </c>
      <c r="B54" s="101" t="str">
        <f>IF(ISBLANK(VLOOKUP($A54,種目処理!$AN$2:$BG$51,12)),"",VLOOKUP($A54,種目処理!$AN$2:$BG$51,12))</f>
        <v/>
      </c>
      <c r="C54" s="101" t="str">
        <f>IF(ISBLANK(VLOOKUP($A54,種目処理!$AN$2:$BG$51,13)),"",VLOOKUP($A54,種目処理!$AN$2:$BG$51,13))</f>
        <v/>
      </c>
      <c r="D54" s="101" t="str">
        <f>IF(ISBLANK(VLOOKUP($A54,種目処理!$AN$2:$BG$51,14)),"",VLOOKUP($A54,種目処理!$AN$2:$BG$51,14))</f>
        <v/>
      </c>
      <c r="E54" s="101" t="str">
        <f>IF(ISBLANK(VLOOKUP($A54,種目処理!$AN$2:$BG$51,15)),"",VLOOKUP($A54,種目処理!$AN$2:$BG$51,15))</f>
        <v/>
      </c>
      <c r="F54" s="105" t="str">
        <f>IF(ISBLANK(VLOOKUP($A54,種目処理!$AN$2:$BG$51,16)),"",VLOOKUP($A54,種目処理!$AN$2:$BG$51,16))</f>
        <v/>
      </c>
      <c r="G54" s="106" t="str">
        <f>IF(ISBLANK(VLOOKUP($A54,種目処理!$AN$2:$BG$51,17)),"",VLOOKUP($A54,種目処理!$AN$2:$BG$51,17))</f>
        <v/>
      </c>
      <c r="H54" s="109" t="str">
        <f>IF(ISBLANK(VLOOKUP($A54,種目処理!$AN$2:$BG$51,18)),"",VLOOKUP($A54,種目処理!$AN$2:$BG$51,18))</f>
        <v/>
      </c>
      <c r="I54" s="108" t="str">
        <f>IF(ISBLANK(VLOOKUP($A54,種目処理!$AN$2:$BG$51,19)),"",VLOOKUP($A54,種目処理!$AN$2:$BG$51,19))</f>
        <v/>
      </c>
      <c r="J54" s="132" t="str">
        <f>IF(ISBLANK(VLOOKUP($A54,種目処理!$AN$2:$BG$51,20)),"",VLOOKUP($A54,種目処理!$AN$2:$BG$51,20))</f>
        <v/>
      </c>
      <c r="K54" s="7"/>
      <c r="L54" s="1"/>
      <c r="M54" s="1"/>
      <c r="N54" s="3"/>
      <c r="O54" s="41"/>
      <c r="P54" s="42"/>
      <c r="Q54" s="42"/>
      <c r="R54" s="42"/>
      <c r="S54" s="43"/>
      <c r="T54" s="3"/>
      <c r="U54" s="3"/>
      <c r="V54" s="3"/>
      <c r="W54" s="3"/>
      <c r="X54" s="3"/>
      <c r="Y54" s="3"/>
      <c r="Z54" s="3"/>
      <c r="AA54" s="1"/>
      <c r="AB54" s="1"/>
      <c r="AE54" s="7"/>
      <c r="AF54" s="7"/>
      <c r="AG54" s="7"/>
      <c r="AH54" s="7"/>
      <c r="AI54" s="7"/>
      <c r="AJ54" s="7"/>
      <c r="AK54" s="7"/>
      <c r="AL54" s="7"/>
      <c r="AM54" s="7"/>
      <c r="AN54" s="7"/>
      <c r="AO54" s="7"/>
      <c r="AP54" s="7"/>
      <c r="AQ54" s="7"/>
      <c r="AR54" s="7"/>
      <c r="AS54" s="7"/>
    </row>
    <row r="55" spans="1:45" customFormat="1" ht="23.25" customHeight="1">
      <c r="A55" s="23">
        <v>33</v>
      </c>
      <c r="B55" s="101" t="str">
        <f>IF(ISBLANK(VLOOKUP($A55,種目処理!$AN$2:$BG$51,12)),"",VLOOKUP($A55,種目処理!$AN$2:$BG$51,12))</f>
        <v/>
      </c>
      <c r="C55" s="101" t="str">
        <f>IF(ISBLANK(VLOOKUP($A55,種目処理!$AN$2:$BG$51,13)),"",VLOOKUP($A55,種目処理!$AN$2:$BG$51,13))</f>
        <v/>
      </c>
      <c r="D55" s="101" t="str">
        <f>IF(ISBLANK(VLOOKUP($A55,種目処理!$AN$2:$BG$51,14)),"",VLOOKUP($A55,種目処理!$AN$2:$BG$51,14))</f>
        <v/>
      </c>
      <c r="E55" s="101" t="str">
        <f>IF(ISBLANK(VLOOKUP($A55,種目処理!$AN$2:$BG$51,15)),"",VLOOKUP($A55,種目処理!$AN$2:$BG$51,15))</f>
        <v/>
      </c>
      <c r="F55" s="105" t="str">
        <f>IF(ISBLANK(VLOOKUP($A55,種目処理!$AN$2:$BG$51,16)),"",VLOOKUP($A55,種目処理!$AN$2:$BG$51,16))</f>
        <v/>
      </c>
      <c r="G55" s="106" t="str">
        <f>IF(ISBLANK(VLOOKUP($A55,種目処理!$AN$2:$BG$51,17)),"",VLOOKUP($A55,種目処理!$AN$2:$BG$51,17))</f>
        <v/>
      </c>
      <c r="H55" s="109" t="str">
        <f>IF(ISBLANK(VLOOKUP($A55,種目処理!$AN$2:$BG$51,18)),"",VLOOKUP($A55,種目処理!$AN$2:$BG$51,18))</f>
        <v/>
      </c>
      <c r="I55" s="108" t="str">
        <f>IF(ISBLANK(VLOOKUP($A55,種目処理!$AN$2:$BG$51,19)),"",VLOOKUP($A55,種目処理!$AN$2:$BG$51,19))</f>
        <v/>
      </c>
      <c r="J55" s="132" t="str">
        <f>IF(ISBLANK(VLOOKUP($A55,種目処理!$AN$2:$BG$51,20)),"",VLOOKUP($A55,種目処理!$AN$2:$BG$51,20))</f>
        <v/>
      </c>
      <c r="K55" s="7"/>
      <c r="L55" s="1"/>
      <c r="M55" s="1"/>
      <c r="N55" s="3"/>
      <c r="O55" s="41"/>
      <c r="P55" s="42"/>
      <c r="Q55" s="42"/>
      <c r="R55" s="42"/>
      <c r="S55" s="43"/>
      <c r="T55" s="3"/>
      <c r="U55" s="3"/>
      <c r="V55" s="3"/>
      <c r="W55" s="3"/>
      <c r="X55" s="3"/>
      <c r="Y55" s="3"/>
      <c r="Z55" s="3"/>
      <c r="AA55" s="1"/>
      <c r="AB55" s="1"/>
      <c r="AE55" s="7"/>
      <c r="AF55" s="7"/>
      <c r="AG55" s="7"/>
      <c r="AH55" s="7"/>
      <c r="AI55" s="7"/>
      <c r="AJ55" s="7"/>
      <c r="AK55" s="7"/>
      <c r="AL55" s="7"/>
      <c r="AM55" s="7"/>
      <c r="AN55" s="7"/>
      <c r="AO55" s="7"/>
      <c r="AP55" s="7"/>
      <c r="AQ55" s="7"/>
      <c r="AR55" s="7"/>
      <c r="AS55" s="7"/>
    </row>
    <row r="56" spans="1:45" customFormat="1" ht="23.25" customHeight="1">
      <c r="A56" s="23">
        <v>34</v>
      </c>
      <c r="B56" s="101" t="str">
        <f>IF(ISBLANK(VLOOKUP($A56,種目処理!$AN$2:$BG$51,12)),"",VLOOKUP($A56,種目処理!$AN$2:$BG$51,12))</f>
        <v/>
      </c>
      <c r="C56" s="101" t="str">
        <f>IF(ISBLANK(VLOOKUP($A56,種目処理!$AN$2:$BG$51,13)),"",VLOOKUP($A56,種目処理!$AN$2:$BG$51,13))</f>
        <v/>
      </c>
      <c r="D56" s="101" t="str">
        <f>IF(ISBLANK(VLOOKUP($A56,種目処理!$AN$2:$BG$51,14)),"",VLOOKUP($A56,種目処理!$AN$2:$BG$51,14))</f>
        <v/>
      </c>
      <c r="E56" s="101" t="str">
        <f>IF(ISBLANK(VLOOKUP($A56,種目処理!$AN$2:$BG$51,15)),"",VLOOKUP($A56,種目処理!$AN$2:$BG$51,15))</f>
        <v/>
      </c>
      <c r="F56" s="105" t="str">
        <f>IF(ISBLANK(VLOOKUP($A56,種目処理!$AN$2:$BG$51,16)),"",VLOOKUP($A56,種目処理!$AN$2:$BG$51,16))</f>
        <v/>
      </c>
      <c r="G56" s="106" t="str">
        <f>IF(ISBLANK(VLOOKUP($A56,種目処理!$AN$2:$BG$51,17)),"",VLOOKUP($A56,種目処理!$AN$2:$BG$51,17))</f>
        <v/>
      </c>
      <c r="H56" s="109" t="str">
        <f>IF(ISBLANK(VLOOKUP($A56,種目処理!$AN$2:$BG$51,18)),"",VLOOKUP($A56,種目処理!$AN$2:$BG$51,18))</f>
        <v/>
      </c>
      <c r="I56" s="108" t="str">
        <f>IF(ISBLANK(VLOOKUP($A56,種目処理!$AN$2:$BG$51,19)),"",VLOOKUP($A56,種目処理!$AN$2:$BG$51,19))</f>
        <v/>
      </c>
      <c r="J56" s="132" t="str">
        <f>IF(ISBLANK(VLOOKUP($A56,種目処理!$AN$2:$BG$51,20)),"",VLOOKUP($A56,種目処理!$AN$2:$BG$51,20))</f>
        <v/>
      </c>
      <c r="K56" s="7"/>
      <c r="L56" s="1"/>
      <c r="M56" s="1"/>
      <c r="N56" s="3"/>
      <c r="O56" s="41"/>
      <c r="P56" s="42"/>
      <c r="Q56" s="42"/>
      <c r="R56" s="42"/>
      <c r="S56" s="43"/>
      <c r="T56" s="3"/>
      <c r="U56" s="3"/>
      <c r="V56" s="3"/>
      <c r="W56" s="3"/>
      <c r="X56" s="3"/>
      <c r="Y56" s="3"/>
      <c r="Z56" s="3"/>
      <c r="AA56" s="1"/>
      <c r="AB56" s="1"/>
      <c r="AE56" s="7"/>
      <c r="AF56" s="7"/>
      <c r="AG56" s="7"/>
      <c r="AH56" s="7"/>
      <c r="AI56" s="7"/>
      <c r="AJ56" s="7"/>
      <c r="AK56" s="7"/>
      <c r="AL56" s="7"/>
      <c r="AM56" s="7"/>
      <c r="AN56" s="7"/>
      <c r="AO56" s="7"/>
      <c r="AP56" s="7"/>
      <c r="AQ56" s="7"/>
      <c r="AR56" s="7"/>
      <c r="AS56" s="7"/>
    </row>
    <row r="57" spans="1:45" customFormat="1" ht="23.25" customHeight="1">
      <c r="A57" s="23">
        <v>35</v>
      </c>
      <c r="B57" s="101" t="str">
        <f>IF(ISBLANK(VLOOKUP($A57,種目処理!$AN$2:$BG$51,12)),"",VLOOKUP($A57,種目処理!$AN$2:$BG$51,12))</f>
        <v/>
      </c>
      <c r="C57" s="101" t="str">
        <f>IF(ISBLANK(VLOOKUP($A57,種目処理!$AN$2:$BG$51,13)),"",VLOOKUP($A57,種目処理!$AN$2:$BG$51,13))</f>
        <v/>
      </c>
      <c r="D57" s="101" t="str">
        <f>IF(ISBLANK(VLOOKUP($A57,種目処理!$AN$2:$BG$51,14)),"",VLOOKUP($A57,種目処理!$AN$2:$BG$51,14))</f>
        <v/>
      </c>
      <c r="E57" s="101" t="str">
        <f>IF(ISBLANK(VLOOKUP($A57,種目処理!$AN$2:$BG$51,15)),"",VLOOKUP($A57,種目処理!$AN$2:$BG$51,15))</f>
        <v/>
      </c>
      <c r="F57" s="105" t="str">
        <f>IF(ISBLANK(VLOOKUP($A57,種目処理!$AN$2:$BG$51,16)),"",VLOOKUP($A57,種目処理!$AN$2:$BG$51,16))</f>
        <v/>
      </c>
      <c r="G57" s="106" t="str">
        <f>IF(ISBLANK(VLOOKUP($A57,種目処理!$AN$2:$BG$51,17)),"",VLOOKUP($A57,種目処理!$AN$2:$BG$51,17))</f>
        <v/>
      </c>
      <c r="H57" s="109" t="str">
        <f>IF(ISBLANK(VLOOKUP($A57,種目処理!$AN$2:$BG$51,18)),"",VLOOKUP($A57,種目処理!$AN$2:$BG$51,18))</f>
        <v/>
      </c>
      <c r="I57" s="108" t="str">
        <f>IF(ISBLANK(VLOOKUP($A57,種目処理!$AN$2:$BG$51,19)),"",VLOOKUP($A57,種目処理!$AN$2:$BG$51,19))</f>
        <v/>
      </c>
      <c r="J57" s="132" t="str">
        <f>IF(ISBLANK(VLOOKUP($A57,種目処理!$AN$2:$BG$51,20)),"",VLOOKUP($A57,種目処理!$AN$2:$BG$51,20))</f>
        <v/>
      </c>
      <c r="K57" s="7"/>
      <c r="L57" s="1"/>
      <c r="M57" s="1"/>
      <c r="N57" s="3"/>
      <c r="O57" s="41"/>
      <c r="P57" s="42"/>
      <c r="Q57" s="42"/>
      <c r="R57" s="42"/>
      <c r="S57" s="43"/>
      <c r="T57" s="3"/>
      <c r="U57" s="3"/>
      <c r="V57" s="3"/>
      <c r="W57" s="3"/>
      <c r="X57" s="3"/>
      <c r="Y57" s="3"/>
      <c r="Z57" s="3"/>
      <c r="AA57" s="1"/>
      <c r="AB57" s="1"/>
      <c r="AE57" s="7"/>
      <c r="AF57" s="7"/>
      <c r="AG57" s="7"/>
      <c r="AH57" s="7"/>
      <c r="AI57" s="7"/>
      <c r="AJ57" s="7"/>
      <c r="AK57" s="7"/>
      <c r="AL57" s="7"/>
      <c r="AM57" s="7"/>
      <c r="AN57" s="7"/>
      <c r="AO57" s="7"/>
      <c r="AP57" s="7"/>
      <c r="AQ57" s="7"/>
      <c r="AR57" s="7"/>
      <c r="AS57" s="7"/>
    </row>
    <row r="58" spans="1:45" customFormat="1" ht="23.25" customHeight="1">
      <c r="A58" s="23">
        <v>36</v>
      </c>
      <c r="B58" s="101" t="str">
        <f>IF(ISBLANK(VLOOKUP($A58,種目処理!$AN$2:$BG$51,12)),"",VLOOKUP($A58,種目処理!$AN$2:$BG$51,12))</f>
        <v/>
      </c>
      <c r="C58" s="101" t="str">
        <f>IF(ISBLANK(VLOOKUP($A58,種目処理!$AN$2:$BG$51,13)),"",VLOOKUP($A58,種目処理!$AN$2:$BG$51,13))</f>
        <v/>
      </c>
      <c r="D58" s="101" t="str">
        <f>IF(ISBLANK(VLOOKUP($A58,種目処理!$AN$2:$BG$51,14)),"",VLOOKUP($A58,種目処理!$AN$2:$BG$51,14))</f>
        <v/>
      </c>
      <c r="E58" s="101" t="str">
        <f>IF(ISBLANK(VLOOKUP($A58,種目処理!$AN$2:$BG$51,15)),"",VLOOKUP($A58,種目処理!$AN$2:$BG$51,15))</f>
        <v/>
      </c>
      <c r="F58" s="105" t="str">
        <f>IF(ISBLANK(VLOOKUP($A58,種目処理!$AN$2:$BG$51,16)),"",VLOOKUP($A58,種目処理!$AN$2:$BG$51,16))</f>
        <v/>
      </c>
      <c r="G58" s="106" t="str">
        <f>IF(ISBLANK(VLOOKUP($A58,種目処理!$AN$2:$BG$51,17)),"",VLOOKUP($A58,種目処理!$AN$2:$BG$51,17))</f>
        <v/>
      </c>
      <c r="H58" s="109" t="str">
        <f>IF(ISBLANK(VLOOKUP($A58,種目処理!$AN$2:$BG$51,18)),"",VLOOKUP($A58,種目処理!$AN$2:$BG$51,18))</f>
        <v/>
      </c>
      <c r="I58" s="108" t="str">
        <f>IF(ISBLANK(VLOOKUP($A58,種目処理!$AN$2:$BG$51,19)),"",VLOOKUP($A58,種目処理!$AN$2:$BG$51,19))</f>
        <v/>
      </c>
      <c r="J58" s="132" t="str">
        <f>IF(ISBLANK(VLOOKUP($A58,種目処理!$AN$2:$BG$51,20)),"",VLOOKUP($A58,種目処理!$AN$2:$BG$51,20))</f>
        <v/>
      </c>
      <c r="K58" s="7"/>
      <c r="L58" s="1"/>
      <c r="M58" s="1"/>
      <c r="N58" s="3"/>
      <c r="O58" s="41"/>
      <c r="P58" s="42"/>
      <c r="Q58" s="42"/>
      <c r="R58" s="42"/>
      <c r="S58" s="43"/>
      <c r="T58" s="3"/>
      <c r="U58" s="3"/>
      <c r="V58" s="3"/>
      <c r="W58" s="3"/>
      <c r="X58" s="3"/>
      <c r="Y58" s="3"/>
      <c r="Z58" s="3"/>
      <c r="AA58" s="1"/>
      <c r="AB58" s="1"/>
      <c r="AE58" s="7"/>
      <c r="AF58" s="7"/>
      <c r="AG58" s="7"/>
      <c r="AH58" s="7"/>
      <c r="AI58" s="7"/>
      <c r="AJ58" s="7"/>
      <c r="AK58" s="7"/>
      <c r="AL58" s="7"/>
      <c r="AM58" s="7"/>
      <c r="AN58" s="7"/>
      <c r="AO58" s="7"/>
      <c r="AP58" s="7"/>
      <c r="AQ58" s="7"/>
      <c r="AR58" s="7"/>
      <c r="AS58" s="7"/>
    </row>
    <row r="59" spans="1:45" customFormat="1" ht="23.25" customHeight="1">
      <c r="A59" s="23">
        <v>37</v>
      </c>
      <c r="B59" s="101" t="str">
        <f>IF(ISBLANK(VLOOKUP($A59,種目処理!$AN$2:$BG$51,12)),"",VLOOKUP($A59,種目処理!$AN$2:$BG$51,12))</f>
        <v/>
      </c>
      <c r="C59" s="101" t="str">
        <f>IF(ISBLANK(VLOOKUP($A59,種目処理!$AN$2:$BG$51,13)),"",VLOOKUP($A59,種目処理!$AN$2:$BG$51,13))</f>
        <v/>
      </c>
      <c r="D59" s="101" t="str">
        <f>IF(ISBLANK(VLOOKUP($A59,種目処理!$AN$2:$BG$51,14)),"",VLOOKUP($A59,種目処理!$AN$2:$BG$51,14))</f>
        <v/>
      </c>
      <c r="E59" s="101" t="str">
        <f>IF(ISBLANK(VLOOKUP($A59,種目処理!$AN$2:$BG$51,15)),"",VLOOKUP($A59,種目処理!$AN$2:$BG$51,15))</f>
        <v/>
      </c>
      <c r="F59" s="105" t="str">
        <f>IF(ISBLANK(VLOOKUP($A59,種目処理!$AN$2:$BG$51,16)),"",VLOOKUP($A59,種目処理!$AN$2:$BG$51,16))</f>
        <v/>
      </c>
      <c r="G59" s="106" t="str">
        <f>IF(ISBLANK(VLOOKUP($A59,種目処理!$AN$2:$BG$51,17)),"",VLOOKUP($A59,種目処理!$AN$2:$BG$51,17))</f>
        <v/>
      </c>
      <c r="H59" s="109" t="str">
        <f>IF(ISBLANK(VLOOKUP($A59,種目処理!$AN$2:$BG$51,18)),"",VLOOKUP($A59,種目処理!$AN$2:$BG$51,18))</f>
        <v/>
      </c>
      <c r="I59" s="108" t="str">
        <f>IF(ISBLANK(VLOOKUP($A59,種目処理!$AN$2:$BG$51,19)),"",VLOOKUP($A59,種目処理!$AN$2:$BG$51,19))</f>
        <v/>
      </c>
      <c r="J59" s="132" t="str">
        <f>IF(ISBLANK(VLOOKUP($A59,種目処理!$AN$2:$BG$51,20)),"",VLOOKUP($A59,種目処理!$AN$2:$BG$51,20))</f>
        <v/>
      </c>
      <c r="K59" s="7"/>
      <c r="L59" s="1"/>
      <c r="M59" s="1"/>
      <c r="N59" s="3"/>
      <c r="O59" s="41"/>
      <c r="P59" s="42"/>
      <c r="Q59" s="42"/>
      <c r="R59" s="42"/>
      <c r="S59" s="43"/>
      <c r="T59" s="3"/>
      <c r="U59" s="3"/>
      <c r="V59" s="3"/>
      <c r="W59" s="3"/>
      <c r="X59" s="3"/>
      <c r="Y59" s="3"/>
      <c r="Z59" s="3"/>
      <c r="AA59" s="1"/>
      <c r="AB59" s="1"/>
      <c r="AE59" s="7"/>
      <c r="AF59" s="7"/>
      <c r="AG59" s="7"/>
      <c r="AH59" s="7"/>
      <c r="AI59" s="7"/>
      <c r="AJ59" s="7"/>
      <c r="AK59" s="7"/>
      <c r="AL59" s="7"/>
      <c r="AM59" s="7"/>
      <c r="AN59" s="7"/>
      <c r="AO59" s="7"/>
      <c r="AP59" s="7"/>
      <c r="AQ59" s="7"/>
      <c r="AR59" s="7"/>
      <c r="AS59" s="7"/>
    </row>
    <row r="60" spans="1:45" customFormat="1" ht="23.25" customHeight="1">
      <c r="A60" s="23">
        <v>38</v>
      </c>
      <c r="B60" s="101" t="str">
        <f>IF(ISBLANK(VLOOKUP($A60,種目処理!$AN$2:$BG$51,12)),"",VLOOKUP($A60,種目処理!$AN$2:$BG$51,12))</f>
        <v/>
      </c>
      <c r="C60" s="101" t="str">
        <f>IF(ISBLANK(VLOOKUP($A60,種目処理!$AN$2:$BG$51,13)),"",VLOOKUP($A60,種目処理!$AN$2:$BG$51,13))</f>
        <v/>
      </c>
      <c r="D60" s="101" t="str">
        <f>IF(ISBLANK(VLOOKUP($A60,種目処理!$AN$2:$BG$51,14)),"",VLOOKUP($A60,種目処理!$AN$2:$BG$51,14))</f>
        <v/>
      </c>
      <c r="E60" s="101" t="str">
        <f>IF(ISBLANK(VLOOKUP($A60,種目処理!$AN$2:$BG$51,15)),"",VLOOKUP($A60,種目処理!$AN$2:$BG$51,15))</f>
        <v/>
      </c>
      <c r="F60" s="105" t="str">
        <f>IF(ISBLANK(VLOOKUP($A60,種目処理!$AN$2:$BG$51,16)),"",VLOOKUP($A60,種目処理!$AN$2:$BG$51,16))</f>
        <v/>
      </c>
      <c r="G60" s="106" t="str">
        <f>IF(ISBLANK(VLOOKUP($A60,種目処理!$AN$2:$BG$51,17)),"",VLOOKUP($A60,種目処理!$AN$2:$BG$51,17))</f>
        <v/>
      </c>
      <c r="H60" s="109" t="str">
        <f>IF(ISBLANK(VLOOKUP($A60,種目処理!$AN$2:$BG$51,18)),"",VLOOKUP($A60,種目処理!$AN$2:$BG$51,18))</f>
        <v/>
      </c>
      <c r="I60" s="108" t="str">
        <f>IF(ISBLANK(VLOOKUP($A60,種目処理!$AN$2:$BG$51,19)),"",VLOOKUP($A60,種目処理!$AN$2:$BG$51,19))</f>
        <v/>
      </c>
      <c r="J60" s="132" t="str">
        <f>IF(ISBLANK(VLOOKUP($A60,種目処理!$AN$2:$BG$51,20)),"",VLOOKUP($A60,種目処理!$AN$2:$BG$51,20))</f>
        <v/>
      </c>
      <c r="K60" s="7"/>
      <c r="L60" s="1"/>
      <c r="M60" s="1"/>
      <c r="N60" s="3"/>
      <c r="O60" s="41"/>
      <c r="P60" s="42"/>
      <c r="Q60" s="42"/>
      <c r="R60" s="42"/>
      <c r="S60" s="43"/>
      <c r="T60" s="3"/>
      <c r="U60" s="3"/>
      <c r="V60" s="3"/>
      <c r="W60" s="3"/>
      <c r="X60" s="3"/>
      <c r="Y60" s="3"/>
      <c r="Z60" s="3"/>
      <c r="AA60" s="1"/>
      <c r="AB60" s="1"/>
      <c r="AE60" s="7"/>
      <c r="AF60" s="7"/>
      <c r="AG60" s="7"/>
      <c r="AH60" s="7"/>
      <c r="AI60" s="7"/>
      <c r="AJ60" s="7"/>
      <c r="AK60" s="7"/>
      <c r="AL60" s="7"/>
      <c r="AM60" s="7"/>
      <c r="AN60" s="7"/>
      <c r="AO60" s="7"/>
      <c r="AP60" s="7"/>
      <c r="AQ60" s="7"/>
      <c r="AR60" s="7"/>
      <c r="AS60" s="7"/>
    </row>
    <row r="61" spans="1:45" customFormat="1" ht="23.25" customHeight="1">
      <c r="A61" s="23">
        <v>39</v>
      </c>
      <c r="B61" s="101" t="str">
        <f>IF(ISBLANK(VLOOKUP($A61,種目処理!$AN$2:$BG$51,12)),"",VLOOKUP($A61,種目処理!$AN$2:$BG$51,12))</f>
        <v/>
      </c>
      <c r="C61" s="101" t="str">
        <f>IF(ISBLANK(VLOOKUP($A61,種目処理!$AN$2:$BG$51,13)),"",VLOOKUP($A61,種目処理!$AN$2:$BG$51,13))</f>
        <v/>
      </c>
      <c r="D61" s="101" t="str">
        <f>IF(ISBLANK(VLOOKUP($A61,種目処理!$AN$2:$BG$51,14)),"",VLOOKUP($A61,種目処理!$AN$2:$BG$51,14))</f>
        <v/>
      </c>
      <c r="E61" s="101" t="str">
        <f>IF(ISBLANK(VLOOKUP($A61,種目処理!$AN$2:$BG$51,15)),"",VLOOKUP($A61,種目処理!$AN$2:$BG$51,15))</f>
        <v/>
      </c>
      <c r="F61" s="105" t="str">
        <f>IF(ISBLANK(VLOOKUP($A61,種目処理!$AN$2:$BG$51,16)),"",VLOOKUP($A61,種目処理!$AN$2:$BG$51,16))</f>
        <v/>
      </c>
      <c r="G61" s="106" t="str">
        <f>IF(ISBLANK(VLOOKUP($A61,種目処理!$AN$2:$BG$51,17)),"",VLOOKUP($A61,種目処理!$AN$2:$BG$51,17))</f>
        <v/>
      </c>
      <c r="H61" s="109" t="str">
        <f>IF(ISBLANK(VLOOKUP($A61,種目処理!$AN$2:$BG$51,18)),"",VLOOKUP($A61,種目処理!$AN$2:$BG$51,18))</f>
        <v/>
      </c>
      <c r="I61" s="108" t="str">
        <f>IF(ISBLANK(VLOOKUP($A61,種目処理!$AN$2:$BG$51,19)),"",VLOOKUP($A61,種目処理!$AN$2:$BG$51,19))</f>
        <v/>
      </c>
      <c r="J61" s="132" t="str">
        <f>IF(ISBLANK(VLOOKUP($A61,種目処理!$AN$2:$BG$51,20)),"",VLOOKUP($A61,種目処理!$AN$2:$BG$51,20))</f>
        <v/>
      </c>
      <c r="K61" s="7"/>
      <c r="L61" s="1"/>
      <c r="M61" s="1"/>
      <c r="N61" s="3"/>
      <c r="O61" s="41"/>
      <c r="P61" s="42"/>
      <c r="Q61" s="42"/>
      <c r="R61" s="42"/>
      <c r="S61" s="43"/>
      <c r="T61" s="3"/>
      <c r="U61" s="3"/>
      <c r="V61" s="3"/>
      <c r="W61" s="3"/>
      <c r="X61" s="3"/>
      <c r="Y61" s="3"/>
      <c r="Z61" s="3"/>
      <c r="AA61" s="1"/>
      <c r="AB61" s="1"/>
      <c r="AE61" s="7"/>
      <c r="AF61" s="7"/>
      <c r="AG61" s="7"/>
      <c r="AH61" s="7"/>
      <c r="AI61" s="7"/>
      <c r="AJ61" s="7"/>
      <c r="AK61" s="7"/>
      <c r="AL61" s="7"/>
      <c r="AM61" s="7"/>
      <c r="AN61" s="7"/>
      <c r="AO61" s="7"/>
      <c r="AP61" s="7"/>
      <c r="AQ61" s="7"/>
      <c r="AR61" s="7"/>
      <c r="AS61" s="7"/>
    </row>
    <row r="62" spans="1:45" customFormat="1" ht="23.25" customHeight="1">
      <c r="A62" s="23">
        <v>40</v>
      </c>
      <c r="B62" s="101" t="str">
        <f>IF(ISBLANK(VLOOKUP($A62,種目処理!$AN$2:$BG$51,12)),"",VLOOKUP($A62,種目処理!$AN$2:$BG$51,12))</f>
        <v/>
      </c>
      <c r="C62" s="101" t="str">
        <f>IF(ISBLANK(VLOOKUP($A62,種目処理!$AN$2:$BG$51,13)),"",VLOOKUP($A62,種目処理!$AN$2:$BG$51,13))</f>
        <v/>
      </c>
      <c r="D62" s="101" t="str">
        <f>IF(ISBLANK(VLOOKUP($A62,種目処理!$AN$2:$BG$51,14)),"",VLOOKUP($A62,種目処理!$AN$2:$BG$51,14))</f>
        <v/>
      </c>
      <c r="E62" s="101" t="str">
        <f>IF(ISBLANK(VLOOKUP($A62,種目処理!$AN$2:$BG$51,15)),"",VLOOKUP($A62,種目処理!$AN$2:$BG$51,15))</f>
        <v/>
      </c>
      <c r="F62" s="105" t="str">
        <f>IF(ISBLANK(VLOOKUP($A62,種目処理!$AN$2:$BG$51,16)),"",VLOOKUP($A62,種目処理!$AN$2:$BG$51,16))</f>
        <v/>
      </c>
      <c r="G62" s="106" t="str">
        <f>IF(ISBLANK(VLOOKUP($A62,種目処理!$AN$2:$BG$51,17)),"",VLOOKUP($A62,種目処理!$AN$2:$BG$51,17))</f>
        <v/>
      </c>
      <c r="H62" s="109" t="str">
        <f>IF(ISBLANK(VLOOKUP($A62,種目処理!$AN$2:$BG$51,18)),"",VLOOKUP($A62,種目処理!$AN$2:$BG$51,18))</f>
        <v/>
      </c>
      <c r="I62" s="108" t="str">
        <f>IF(ISBLANK(VLOOKUP($A62,種目処理!$AN$2:$BG$51,19)),"",VLOOKUP($A62,種目処理!$AN$2:$BG$51,19))</f>
        <v/>
      </c>
      <c r="J62" s="132" t="str">
        <f>IF(ISBLANK(VLOOKUP($A62,種目処理!$AN$2:$BG$51,20)),"",VLOOKUP($A62,種目処理!$AN$2:$BG$51,20))</f>
        <v/>
      </c>
      <c r="K62" s="7"/>
      <c r="L62" s="1"/>
      <c r="M62" s="1"/>
      <c r="N62" s="3"/>
      <c r="O62" s="41"/>
      <c r="P62" s="42"/>
      <c r="Q62" s="42"/>
      <c r="R62" s="42"/>
      <c r="S62" s="43"/>
      <c r="T62" s="3"/>
      <c r="U62" s="3"/>
      <c r="V62" s="3"/>
      <c r="W62" s="3"/>
      <c r="X62" s="3"/>
      <c r="Y62" s="3"/>
      <c r="Z62" s="3"/>
      <c r="AA62" s="1"/>
      <c r="AB62" s="1"/>
      <c r="AE62" s="7"/>
      <c r="AF62" s="7"/>
      <c r="AG62" s="7"/>
      <c r="AH62" s="7"/>
      <c r="AI62" s="7"/>
      <c r="AJ62" s="7"/>
      <c r="AK62" s="7"/>
      <c r="AL62" s="7"/>
      <c r="AM62" s="7"/>
      <c r="AN62" s="7"/>
      <c r="AO62" s="7"/>
      <c r="AP62" s="7"/>
      <c r="AQ62" s="7"/>
      <c r="AR62" s="7"/>
      <c r="AS62" s="7"/>
    </row>
    <row r="63" spans="1:45" customFormat="1" ht="23.25" customHeight="1">
      <c r="A63" s="23">
        <v>41</v>
      </c>
      <c r="B63" s="101" t="str">
        <f>IF(ISBLANK(VLOOKUP($A63,種目処理!$AN$2:$BG$51,12)),"",VLOOKUP($A63,種目処理!$AN$2:$BG$51,12))</f>
        <v/>
      </c>
      <c r="C63" s="101" t="str">
        <f>IF(ISBLANK(VLOOKUP($A63,種目処理!$AN$2:$BG$51,13)),"",VLOOKUP($A63,種目処理!$AN$2:$BG$51,13))</f>
        <v/>
      </c>
      <c r="D63" s="101" t="str">
        <f>IF(ISBLANK(VLOOKUP($A63,種目処理!$AN$2:$BG$51,14)),"",VLOOKUP($A63,種目処理!$AN$2:$BG$51,14))</f>
        <v/>
      </c>
      <c r="E63" s="101" t="str">
        <f>IF(ISBLANK(VLOOKUP($A63,種目処理!$AN$2:$BG$51,15)),"",VLOOKUP($A63,種目処理!$AN$2:$BG$51,15))</f>
        <v/>
      </c>
      <c r="F63" s="105" t="str">
        <f>IF(ISBLANK(VLOOKUP($A63,種目処理!$AN$2:$BG$51,16)),"",VLOOKUP($A63,種目処理!$AN$2:$BG$51,16))</f>
        <v/>
      </c>
      <c r="G63" s="106" t="str">
        <f>IF(ISBLANK(VLOOKUP($A63,種目処理!$AN$2:$BG$51,17)),"",VLOOKUP($A63,種目処理!$AN$2:$BG$51,17))</f>
        <v/>
      </c>
      <c r="H63" s="109" t="str">
        <f>IF(ISBLANK(VLOOKUP($A63,種目処理!$AN$2:$BG$51,18)),"",VLOOKUP($A63,種目処理!$AN$2:$BG$51,18))</f>
        <v/>
      </c>
      <c r="I63" s="108" t="str">
        <f>IF(ISBLANK(VLOOKUP($A63,種目処理!$AN$2:$BG$51,19)),"",VLOOKUP($A63,種目処理!$AN$2:$BG$51,19))</f>
        <v/>
      </c>
      <c r="J63" s="132" t="str">
        <f>IF(ISBLANK(VLOOKUP($A63,種目処理!$AN$2:$BG$51,20)),"",VLOOKUP($A63,種目処理!$AN$2:$BG$51,20))</f>
        <v/>
      </c>
      <c r="K63" s="7"/>
      <c r="L63" s="1"/>
      <c r="M63" s="1"/>
      <c r="N63" s="3"/>
      <c r="O63" s="41"/>
      <c r="P63" s="42"/>
      <c r="Q63" s="42"/>
      <c r="R63" s="42"/>
      <c r="S63" s="43"/>
      <c r="T63" s="3"/>
      <c r="U63" s="3"/>
      <c r="V63" s="3"/>
      <c r="W63" s="3"/>
      <c r="X63" s="3"/>
      <c r="Y63" s="3"/>
      <c r="Z63" s="3"/>
      <c r="AA63" s="1"/>
      <c r="AB63" s="1"/>
      <c r="AE63" s="7"/>
      <c r="AF63" s="7"/>
      <c r="AG63" s="7"/>
      <c r="AH63" s="7"/>
      <c r="AI63" s="7"/>
      <c r="AJ63" s="7"/>
      <c r="AK63" s="7"/>
      <c r="AL63" s="7"/>
      <c r="AM63" s="7"/>
      <c r="AN63" s="7"/>
      <c r="AO63" s="7"/>
      <c r="AP63" s="7"/>
      <c r="AQ63" s="7"/>
      <c r="AR63" s="7"/>
      <c r="AS63" s="7"/>
    </row>
    <row r="64" spans="1:45" customFormat="1" ht="23.25" customHeight="1">
      <c r="A64" s="23">
        <v>42</v>
      </c>
      <c r="B64" s="101" t="str">
        <f>IF(ISBLANK(VLOOKUP($A64,種目処理!$AN$2:$BG$51,12)),"",VLOOKUP($A64,種目処理!$AN$2:$BG$51,12))</f>
        <v/>
      </c>
      <c r="C64" s="101" t="str">
        <f>IF(ISBLANK(VLOOKUP($A64,種目処理!$AN$2:$BG$51,13)),"",VLOOKUP($A64,種目処理!$AN$2:$BG$51,13))</f>
        <v/>
      </c>
      <c r="D64" s="101" t="str">
        <f>IF(ISBLANK(VLOOKUP($A64,種目処理!$AN$2:$BG$51,14)),"",VLOOKUP($A64,種目処理!$AN$2:$BG$51,14))</f>
        <v/>
      </c>
      <c r="E64" s="101" t="str">
        <f>IF(ISBLANK(VLOOKUP($A64,種目処理!$AN$2:$BG$51,15)),"",VLOOKUP($A64,種目処理!$AN$2:$BG$51,15))</f>
        <v/>
      </c>
      <c r="F64" s="105" t="str">
        <f>IF(ISBLANK(VLOOKUP($A64,種目処理!$AN$2:$BG$51,16)),"",VLOOKUP($A64,種目処理!$AN$2:$BG$51,16))</f>
        <v/>
      </c>
      <c r="G64" s="106" t="str">
        <f>IF(ISBLANK(VLOOKUP($A64,種目処理!$AN$2:$BG$51,17)),"",VLOOKUP($A64,種目処理!$AN$2:$BG$51,17))</f>
        <v/>
      </c>
      <c r="H64" s="109" t="str">
        <f>IF(ISBLANK(VLOOKUP($A64,種目処理!$AN$2:$BG$51,18)),"",VLOOKUP($A64,種目処理!$AN$2:$BG$51,18))</f>
        <v/>
      </c>
      <c r="I64" s="108" t="str">
        <f>IF(ISBLANK(VLOOKUP($A64,種目処理!$AN$2:$BG$51,19)),"",VLOOKUP($A64,種目処理!$AN$2:$BG$51,19))</f>
        <v/>
      </c>
      <c r="J64" s="132" t="str">
        <f>IF(ISBLANK(VLOOKUP($A64,種目処理!$AN$2:$BG$51,20)),"",VLOOKUP($A64,種目処理!$AN$2:$BG$51,20))</f>
        <v/>
      </c>
      <c r="K64" s="7"/>
      <c r="L64" s="1"/>
      <c r="M64" s="1"/>
      <c r="N64" s="3"/>
      <c r="O64" s="41"/>
      <c r="P64" s="42"/>
      <c r="Q64" s="42"/>
      <c r="R64" s="42"/>
      <c r="S64" s="43"/>
      <c r="T64" s="3"/>
      <c r="U64" s="3"/>
      <c r="V64" s="3"/>
      <c r="W64" s="3"/>
      <c r="X64" s="3"/>
      <c r="Y64" s="3"/>
      <c r="Z64" s="3"/>
      <c r="AA64" s="1"/>
      <c r="AB64" s="1"/>
      <c r="AE64" s="7"/>
      <c r="AF64" s="7"/>
      <c r="AG64" s="7"/>
      <c r="AH64" s="7"/>
      <c r="AI64" s="7"/>
      <c r="AJ64" s="7"/>
      <c r="AK64" s="7"/>
      <c r="AL64" s="7"/>
      <c r="AM64" s="7"/>
      <c r="AN64" s="7"/>
      <c r="AO64" s="7"/>
      <c r="AP64" s="7"/>
      <c r="AQ64" s="7"/>
      <c r="AR64" s="7"/>
      <c r="AS64" s="7"/>
    </row>
    <row r="65" spans="1:45" customFormat="1" ht="23.25" customHeight="1">
      <c r="A65" s="23">
        <v>43</v>
      </c>
      <c r="B65" s="101" t="str">
        <f>IF(ISBLANK(VLOOKUP($A65,種目処理!$AN$2:$BG$51,12)),"",VLOOKUP($A65,種目処理!$AN$2:$BG$51,12))</f>
        <v/>
      </c>
      <c r="C65" s="101" t="str">
        <f>IF(ISBLANK(VLOOKUP($A65,種目処理!$AN$2:$BG$51,13)),"",VLOOKUP($A65,種目処理!$AN$2:$BG$51,13))</f>
        <v/>
      </c>
      <c r="D65" s="101" t="str">
        <f>IF(ISBLANK(VLOOKUP($A65,種目処理!$AN$2:$BG$51,14)),"",VLOOKUP($A65,種目処理!$AN$2:$BG$51,14))</f>
        <v/>
      </c>
      <c r="E65" s="101" t="str">
        <f>IF(ISBLANK(VLOOKUP($A65,種目処理!$AN$2:$BG$51,15)),"",VLOOKUP($A65,種目処理!$AN$2:$BG$51,15))</f>
        <v/>
      </c>
      <c r="F65" s="105" t="str">
        <f>IF(ISBLANK(VLOOKUP($A65,種目処理!$AN$2:$BG$51,16)),"",VLOOKUP($A65,種目処理!$AN$2:$BG$51,16))</f>
        <v/>
      </c>
      <c r="G65" s="106" t="str">
        <f>IF(ISBLANK(VLOOKUP($A65,種目処理!$AN$2:$BG$51,17)),"",VLOOKUP($A65,種目処理!$AN$2:$BG$51,17))</f>
        <v/>
      </c>
      <c r="H65" s="109" t="str">
        <f>IF(ISBLANK(VLOOKUP($A65,種目処理!$AN$2:$BG$51,18)),"",VLOOKUP($A65,種目処理!$AN$2:$BG$51,18))</f>
        <v/>
      </c>
      <c r="I65" s="108" t="str">
        <f>IF(ISBLANK(VLOOKUP($A65,種目処理!$AN$2:$BG$51,19)),"",VLOOKUP($A65,種目処理!$AN$2:$BG$51,19))</f>
        <v/>
      </c>
      <c r="J65" s="132" t="str">
        <f>IF(ISBLANK(VLOOKUP($A65,種目処理!$AN$2:$BG$51,20)),"",VLOOKUP($A65,種目処理!$AN$2:$BG$51,20))</f>
        <v/>
      </c>
      <c r="K65" s="7"/>
      <c r="L65" s="1"/>
      <c r="M65" s="1"/>
      <c r="N65" s="3"/>
      <c r="O65" s="41"/>
      <c r="P65" s="42"/>
      <c r="Q65" s="42"/>
      <c r="R65" s="42"/>
      <c r="S65" s="43"/>
      <c r="T65" s="3"/>
      <c r="U65" s="3"/>
      <c r="V65" s="3"/>
      <c r="W65" s="3"/>
      <c r="X65" s="3"/>
      <c r="Y65" s="3"/>
      <c r="Z65" s="3"/>
      <c r="AA65" s="1"/>
      <c r="AB65" s="1"/>
      <c r="AE65" s="7"/>
      <c r="AF65" s="7"/>
      <c r="AG65" s="7"/>
      <c r="AH65" s="7"/>
      <c r="AI65" s="7"/>
      <c r="AJ65" s="7"/>
      <c r="AK65" s="7"/>
      <c r="AL65" s="7"/>
      <c r="AM65" s="7"/>
      <c r="AN65" s="7"/>
      <c r="AO65" s="7"/>
      <c r="AP65" s="7"/>
      <c r="AQ65" s="7"/>
      <c r="AR65" s="7"/>
      <c r="AS65" s="7"/>
    </row>
    <row r="66" spans="1:45" customFormat="1" ht="23.25" customHeight="1">
      <c r="A66" s="23">
        <v>44</v>
      </c>
      <c r="B66" s="101" t="str">
        <f>IF(ISBLANK(VLOOKUP($A66,種目処理!$AN$2:$BG$51,12)),"",VLOOKUP($A66,種目処理!$AN$2:$BG$51,12))</f>
        <v/>
      </c>
      <c r="C66" s="101" t="str">
        <f>IF(ISBLANK(VLOOKUP($A66,種目処理!$AN$2:$BG$51,13)),"",VLOOKUP($A66,種目処理!$AN$2:$BG$51,13))</f>
        <v/>
      </c>
      <c r="D66" s="101" t="str">
        <f>IF(ISBLANK(VLOOKUP($A66,種目処理!$AN$2:$BG$51,14)),"",VLOOKUP($A66,種目処理!$AN$2:$BG$51,14))</f>
        <v/>
      </c>
      <c r="E66" s="101" t="str">
        <f>IF(ISBLANK(VLOOKUP($A66,種目処理!$AN$2:$BG$51,15)),"",VLOOKUP($A66,種目処理!$AN$2:$BG$51,15))</f>
        <v/>
      </c>
      <c r="F66" s="105" t="str">
        <f>IF(ISBLANK(VLOOKUP($A66,種目処理!$AN$2:$BG$51,16)),"",VLOOKUP($A66,種目処理!$AN$2:$BG$51,16))</f>
        <v/>
      </c>
      <c r="G66" s="106" t="str">
        <f>IF(ISBLANK(VLOOKUP($A66,種目処理!$AN$2:$BG$51,17)),"",VLOOKUP($A66,種目処理!$AN$2:$BG$51,17))</f>
        <v/>
      </c>
      <c r="H66" s="109" t="str">
        <f>IF(ISBLANK(VLOOKUP($A66,種目処理!$AN$2:$BG$51,18)),"",VLOOKUP($A66,種目処理!$AN$2:$BG$51,18))</f>
        <v/>
      </c>
      <c r="I66" s="108" t="str">
        <f>IF(ISBLANK(VLOOKUP($A66,種目処理!$AN$2:$BG$51,19)),"",VLOOKUP($A66,種目処理!$AN$2:$BG$51,19))</f>
        <v/>
      </c>
      <c r="J66" s="132" t="str">
        <f>IF(ISBLANK(VLOOKUP($A66,種目処理!$AN$2:$BG$51,20)),"",VLOOKUP($A66,種目処理!$AN$2:$BG$51,20))</f>
        <v/>
      </c>
      <c r="K66" s="7"/>
      <c r="L66" s="1"/>
      <c r="M66" s="1"/>
      <c r="N66" s="3"/>
      <c r="O66" s="41"/>
      <c r="P66" s="42"/>
      <c r="Q66" s="42"/>
      <c r="R66" s="42"/>
      <c r="S66" s="43"/>
      <c r="T66" s="3"/>
      <c r="U66" s="3"/>
      <c r="V66" s="3"/>
      <c r="W66" s="3"/>
      <c r="X66" s="3"/>
      <c r="Y66" s="3"/>
      <c r="Z66" s="3"/>
      <c r="AA66" s="1"/>
      <c r="AB66" s="1"/>
      <c r="AE66" s="7"/>
      <c r="AF66" s="7"/>
      <c r="AG66" s="7"/>
      <c r="AH66" s="7"/>
      <c r="AI66" s="7"/>
      <c r="AJ66" s="7"/>
      <c r="AK66" s="7"/>
      <c r="AL66" s="7"/>
      <c r="AM66" s="7"/>
      <c r="AN66" s="7"/>
      <c r="AO66" s="7"/>
      <c r="AP66" s="7"/>
      <c r="AQ66" s="7"/>
      <c r="AR66" s="7"/>
      <c r="AS66" s="7"/>
    </row>
    <row r="67" spans="1:45" customFormat="1" ht="23.25" customHeight="1">
      <c r="A67" s="23">
        <v>45</v>
      </c>
      <c r="B67" s="101" t="str">
        <f>IF(ISBLANK(VLOOKUP($A67,種目処理!$AN$2:$BG$51,12)),"",VLOOKUP($A67,種目処理!$AN$2:$BG$51,12))</f>
        <v/>
      </c>
      <c r="C67" s="101" t="str">
        <f>IF(ISBLANK(VLOOKUP($A67,種目処理!$AN$2:$BG$51,13)),"",VLOOKUP($A67,種目処理!$AN$2:$BG$51,13))</f>
        <v/>
      </c>
      <c r="D67" s="101" t="str">
        <f>IF(ISBLANK(VLOOKUP($A67,種目処理!$AN$2:$BG$51,14)),"",VLOOKUP($A67,種目処理!$AN$2:$BG$51,14))</f>
        <v/>
      </c>
      <c r="E67" s="101" t="str">
        <f>IF(ISBLANK(VLOOKUP($A67,種目処理!$AN$2:$BG$51,15)),"",VLOOKUP($A67,種目処理!$AN$2:$BG$51,15))</f>
        <v/>
      </c>
      <c r="F67" s="105" t="str">
        <f>IF(ISBLANK(VLOOKUP($A67,種目処理!$AN$2:$BG$51,16)),"",VLOOKUP($A67,種目処理!$AN$2:$BG$51,16))</f>
        <v/>
      </c>
      <c r="G67" s="106" t="str">
        <f>IF(ISBLANK(VLOOKUP($A67,種目処理!$AN$2:$BG$51,17)),"",VLOOKUP($A67,種目処理!$AN$2:$BG$51,17))</f>
        <v/>
      </c>
      <c r="H67" s="109" t="str">
        <f>IF(ISBLANK(VLOOKUP($A67,種目処理!$AN$2:$BG$51,18)),"",VLOOKUP($A67,種目処理!$AN$2:$BG$51,18))</f>
        <v/>
      </c>
      <c r="I67" s="108" t="str">
        <f>IF(ISBLANK(VLOOKUP($A67,種目処理!$AN$2:$BG$51,19)),"",VLOOKUP($A67,種目処理!$AN$2:$BG$51,19))</f>
        <v/>
      </c>
      <c r="J67" s="132" t="str">
        <f>IF(ISBLANK(VLOOKUP($A67,種目処理!$AN$2:$BG$51,20)),"",VLOOKUP($A67,種目処理!$AN$2:$BG$51,20))</f>
        <v/>
      </c>
      <c r="K67" s="7"/>
      <c r="L67" s="1"/>
      <c r="M67" s="1"/>
      <c r="N67" s="3"/>
      <c r="O67" s="41"/>
      <c r="P67" s="42"/>
      <c r="Q67" s="42"/>
      <c r="R67" s="42"/>
      <c r="S67" s="43"/>
      <c r="T67" s="3"/>
      <c r="U67" s="3"/>
      <c r="V67" s="3"/>
      <c r="W67" s="3"/>
      <c r="X67" s="3"/>
      <c r="Y67" s="3"/>
      <c r="Z67" s="3"/>
      <c r="AA67" s="1"/>
      <c r="AB67" s="1"/>
      <c r="AE67" s="7"/>
      <c r="AF67" s="7"/>
      <c r="AG67" s="7"/>
      <c r="AH67" s="7"/>
      <c r="AI67" s="7"/>
      <c r="AJ67" s="7"/>
      <c r="AK67" s="7"/>
      <c r="AL67" s="7"/>
      <c r="AM67" s="7"/>
      <c r="AN67" s="7"/>
      <c r="AO67" s="7"/>
      <c r="AP67" s="7"/>
      <c r="AQ67" s="7"/>
      <c r="AR67" s="7"/>
      <c r="AS67" s="7"/>
    </row>
    <row r="68" spans="1:45" customFormat="1" ht="23.25" customHeight="1">
      <c r="A68" s="23">
        <v>46</v>
      </c>
      <c r="B68" s="101" t="str">
        <f>IF(ISBLANK(VLOOKUP($A68,種目処理!$AN$2:$BG$51,12)),"",VLOOKUP($A68,種目処理!$AN$2:$BG$51,12))</f>
        <v/>
      </c>
      <c r="C68" s="101" t="str">
        <f>IF(ISBLANK(VLOOKUP($A68,種目処理!$AN$2:$BG$51,13)),"",VLOOKUP($A68,種目処理!$AN$2:$BG$51,13))</f>
        <v/>
      </c>
      <c r="D68" s="101" t="str">
        <f>IF(ISBLANK(VLOOKUP($A68,種目処理!$AN$2:$BG$51,14)),"",VLOOKUP($A68,種目処理!$AN$2:$BG$51,14))</f>
        <v/>
      </c>
      <c r="E68" s="101" t="str">
        <f>IF(ISBLANK(VLOOKUP($A68,種目処理!$AN$2:$BG$51,15)),"",VLOOKUP($A68,種目処理!$AN$2:$BG$51,15))</f>
        <v/>
      </c>
      <c r="F68" s="105" t="str">
        <f>IF(ISBLANK(VLOOKUP($A68,種目処理!$AN$2:$BG$51,16)),"",VLOOKUP($A68,種目処理!$AN$2:$BG$51,16))</f>
        <v/>
      </c>
      <c r="G68" s="106" t="str">
        <f>IF(ISBLANK(VLOOKUP($A68,種目処理!$AN$2:$BG$51,17)),"",VLOOKUP($A68,種目処理!$AN$2:$BG$51,17))</f>
        <v/>
      </c>
      <c r="H68" s="109" t="str">
        <f>IF(ISBLANK(VLOOKUP($A68,種目処理!$AN$2:$BG$51,18)),"",VLOOKUP($A68,種目処理!$AN$2:$BG$51,18))</f>
        <v/>
      </c>
      <c r="I68" s="108" t="str">
        <f>IF(ISBLANK(VLOOKUP($A68,種目処理!$AN$2:$BG$51,19)),"",VLOOKUP($A68,種目処理!$AN$2:$BG$51,19))</f>
        <v/>
      </c>
      <c r="J68" s="132" t="str">
        <f>IF(ISBLANK(VLOOKUP($A68,種目処理!$AN$2:$BG$51,20)),"",VLOOKUP($A68,種目処理!$AN$2:$BG$51,20))</f>
        <v/>
      </c>
      <c r="K68" s="7"/>
      <c r="L68" s="1"/>
      <c r="M68" s="1"/>
      <c r="N68" s="3"/>
      <c r="O68" s="41"/>
      <c r="P68" s="42"/>
      <c r="Q68" s="42"/>
      <c r="R68" s="42"/>
      <c r="S68" s="43"/>
      <c r="T68" s="3"/>
      <c r="U68" s="3"/>
      <c r="V68" s="3"/>
      <c r="W68" s="3"/>
      <c r="X68" s="3"/>
      <c r="Y68" s="3"/>
      <c r="Z68" s="3"/>
      <c r="AA68" s="1"/>
      <c r="AB68" s="1"/>
      <c r="AE68" s="7"/>
      <c r="AF68" s="7"/>
      <c r="AG68" s="7"/>
      <c r="AH68" s="7"/>
      <c r="AI68" s="7"/>
      <c r="AJ68" s="7"/>
      <c r="AK68" s="7"/>
      <c r="AL68" s="7"/>
      <c r="AM68" s="7"/>
      <c r="AN68" s="7"/>
      <c r="AO68" s="7"/>
      <c r="AP68" s="7"/>
      <c r="AQ68" s="7"/>
      <c r="AR68" s="7"/>
      <c r="AS68" s="7"/>
    </row>
    <row r="69" spans="1:45" customFormat="1" ht="23.25" customHeight="1">
      <c r="A69" s="23">
        <v>47</v>
      </c>
      <c r="B69" s="101" t="str">
        <f>IF(ISBLANK(VLOOKUP($A69,種目処理!$AN$2:$BG$51,12)),"",VLOOKUP($A69,種目処理!$AN$2:$BG$51,12))</f>
        <v/>
      </c>
      <c r="C69" s="101" t="str">
        <f>IF(ISBLANK(VLOOKUP($A69,種目処理!$AN$2:$BG$51,13)),"",VLOOKUP($A69,種目処理!$AN$2:$BG$51,13))</f>
        <v/>
      </c>
      <c r="D69" s="101" t="str">
        <f>IF(ISBLANK(VLOOKUP($A69,種目処理!$AN$2:$BG$51,14)),"",VLOOKUP($A69,種目処理!$AN$2:$BG$51,14))</f>
        <v/>
      </c>
      <c r="E69" s="101" t="str">
        <f>IF(ISBLANK(VLOOKUP($A69,種目処理!$AN$2:$BG$51,15)),"",VLOOKUP($A69,種目処理!$AN$2:$BG$51,15))</f>
        <v/>
      </c>
      <c r="F69" s="105" t="str">
        <f>IF(ISBLANK(VLOOKUP($A69,種目処理!$AN$2:$BG$51,16)),"",VLOOKUP($A69,種目処理!$AN$2:$BG$51,16))</f>
        <v/>
      </c>
      <c r="G69" s="106" t="str">
        <f>IF(ISBLANK(VLOOKUP($A69,種目処理!$AN$2:$BG$51,17)),"",VLOOKUP($A69,種目処理!$AN$2:$BG$51,17))</f>
        <v/>
      </c>
      <c r="H69" s="109" t="str">
        <f>IF(ISBLANK(VLOOKUP($A69,種目処理!$AN$2:$BG$51,18)),"",VLOOKUP($A69,種目処理!$AN$2:$BG$51,18))</f>
        <v/>
      </c>
      <c r="I69" s="108" t="str">
        <f>IF(ISBLANK(VLOOKUP($A69,種目処理!$AN$2:$BG$51,19)),"",VLOOKUP($A69,種目処理!$AN$2:$BG$51,19))</f>
        <v/>
      </c>
      <c r="J69" s="132" t="str">
        <f>IF(ISBLANK(VLOOKUP($A69,種目処理!$AN$2:$BG$51,20)),"",VLOOKUP($A69,種目処理!$AN$2:$BG$51,20))</f>
        <v/>
      </c>
      <c r="K69" s="7"/>
      <c r="L69" s="1"/>
      <c r="M69" s="1"/>
      <c r="N69" s="3"/>
      <c r="O69" s="41"/>
      <c r="P69" s="42"/>
      <c r="Q69" s="42"/>
      <c r="R69" s="42"/>
      <c r="S69" s="43"/>
      <c r="T69" s="3"/>
      <c r="U69" s="3"/>
      <c r="V69" s="3"/>
      <c r="W69" s="3"/>
      <c r="X69" s="3"/>
      <c r="Y69" s="3"/>
      <c r="Z69" s="3"/>
      <c r="AA69" s="1"/>
      <c r="AB69" s="1"/>
      <c r="AE69" s="7"/>
      <c r="AF69" s="7"/>
      <c r="AG69" s="7"/>
      <c r="AH69" s="7"/>
      <c r="AI69" s="7"/>
      <c r="AJ69" s="7"/>
      <c r="AK69" s="7"/>
      <c r="AL69" s="7"/>
      <c r="AM69" s="7"/>
      <c r="AN69" s="7"/>
      <c r="AO69" s="7"/>
      <c r="AP69" s="7"/>
      <c r="AQ69" s="7"/>
      <c r="AR69" s="7"/>
      <c r="AS69" s="7"/>
    </row>
    <row r="70" spans="1:45" customFormat="1" ht="23.25" customHeight="1">
      <c r="A70" s="23">
        <v>48</v>
      </c>
      <c r="B70" s="101" t="str">
        <f>IF(ISBLANK(VLOOKUP($A70,種目処理!$AN$2:$BG$51,12)),"",VLOOKUP($A70,種目処理!$AN$2:$BG$51,12))</f>
        <v/>
      </c>
      <c r="C70" s="101" t="str">
        <f>IF(ISBLANK(VLOOKUP($A70,種目処理!$AN$2:$BG$51,13)),"",VLOOKUP($A70,種目処理!$AN$2:$BG$51,13))</f>
        <v/>
      </c>
      <c r="D70" s="101" t="str">
        <f>IF(ISBLANK(VLOOKUP($A70,種目処理!$AN$2:$BG$51,14)),"",VLOOKUP($A70,種目処理!$AN$2:$BG$51,14))</f>
        <v/>
      </c>
      <c r="E70" s="101" t="str">
        <f>IF(ISBLANK(VLOOKUP($A70,種目処理!$AN$2:$BG$51,15)),"",VLOOKUP($A70,種目処理!$AN$2:$BG$51,15))</f>
        <v/>
      </c>
      <c r="F70" s="105" t="str">
        <f>IF(ISBLANK(VLOOKUP($A70,種目処理!$AN$2:$BG$51,16)),"",VLOOKUP($A70,種目処理!$AN$2:$BG$51,16))</f>
        <v/>
      </c>
      <c r="G70" s="106" t="str">
        <f>IF(ISBLANK(VLOOKUP($A70,種目処理!$AN$2:$BG$51,17)),"",VLOOKUP($A70,種目処理!$AN$2:$BG$51,17))</f>
        <v/>
      </c>
      <c r="H70" s="109" t="str">
        <f>IF(ISBLANK(VLOOKUP($A70,種目処理!$AN$2:$BG$51,18)),"",VLOOKUP($A70,種目処理!$AN$2:$BG$51,18))</f>
        <v/>
      </c>
      <c r="I70" s="108" t="str">
        <f>IF(ISBLANK(VLOOKUP($A70,種目処理!$AN$2:$BG$51,19)),"",VLOOKUP($A70,種目処理!$AN$2:$BG$51,19))</f>
        <v/>
      </c>
      <c r="J70" s="132" t="str">
        <f>IF(ISBLANK(VLOOKUP($A70,種目処理!$AN$2:$BG$51,20)),"",VLOOKUP($A70,種目処理!$AN$2:$BG$51,20))</f>
        <v/>
      </c>
      <c r="K70" s="7"/>
      <c r="L70" s="1"/>
      <c r="M70" s="1"/>
      <c r="N70" s="3"/>
      <c r="O70" s="41"/>
      <c r="P70" s="42"/>
      <c r="Q70" s="42"/>
      <c r="R70" s="42"/>
      <c r="S70" s="43"/>
      <c r="T70" s="3"/>
      <c r="U70" s="3"/>
      <c r="V70" s="3"/>
      <c r="W70" s="3"/>
      <c r="X70" s="3"/>
      <c r="Y70" s="3"/>
      <c r="Z70" s="3"/>
      <c r="AA70" s="1"/>
      <c r="AB70" s="1"/>
      <c r="AE70" s="7"/>
      <c r="AF70" s="7"/>
      <c r="AG70" s="7"/>
      <c r="AH70" s="7"/>
      <c r="AI70" s="7"/>
      <c r="AJ70" s="7"/>
      <c r="AK70" s="7"/>
      <c r="AL70" s="7"/>
      <c r="AM70" s="7"/>
      <c r="AN70" s="7"/>
      <c r="AO70" s="7"/>
      <c r="AP70" s="7"/>
      <c r="AQ70" s="7"/>
      <c r="AR70" s="7"/>
      <c r="AS70" s="7"/>
    </row>
    <row r="71" spans="1:45" customFormat="1" ht="23.25" customHeight="1">
      <c r="A71" s="23">
        <v>49</v>
      </c>
      <c r="B71" s="101" t="str">
        <f>IF(ISBLANK(VLOOKUP($A71,種目処理!$AN$2:$BG$51,12)),"",VLOOKUP($A71,種目処理!$AN$2:$BG$51,12))</f>
        <v/>
      </c>
      <c r="C71" s="101" t="str">
        <f>IF(ISBLANK(VLOOKUP($A71,種目処理!$AN$2:$BG$51,13)),"",VLOOKUP($A71,種目処理!$AN$2:$BG$51,13))</f>
        <v/>
      </c>
      <c r="D71" s="101" t="str">
        <f>IF(ISBLANK(VLOOKUP($A71,種目処理!$AN$2:$BG$51,14)),"",VLOOKUP($A71,種目処理!$AN$2:$BG$51,14))</f>
        <v/>
      </c>
      <c r="E71" s="101" t="str">
        <f>IF(ISBLANK(VLOOKUP($A71,種目処理!$AN$2:$BG$51,15)),"",VLOOKUP($A71,種目処理!$AN$2:$BG$51,15))</f>
        <v/>
      </c>
      <c r="F71" s="105" t="str">
        <f>IF(ISBLANK(VLOOKUP($A71,種目処理!$AN$2:$BG$51,16)),"",VLOOKUP($A71,種目処理!$AN$2:$BG$51,16))</f>
        <v/>
      </c>
      <c r="G71" s="106" t="str">
        <f>IF(ISBLANK(VLOOKUP($A71,種目処理!$AN$2:$BG$51,17)),"",VLOOKUP($A71,種目処理!$AN$2:$BG$51,17))</f>
        <v/>
      </c>
      <c r="H71" s="109" t="str">
        <f>IF(ISBLANK(VLOOKUP($A71,種目処理!$AN$2:$BG$51,18)),"",VLOOKUP($A71,種目処理!$AN$2:$BG$51,18))</f>
        <v/>
      </c>
      <c r="I71" s="108" t="str">
        <f>IF(ISBLANK(VLOOKUP($A71,種目処理!$AN$2:$BG$51,19)),"",VLOOKUP($A71,種目処理!$AN$2:$BG$51,19))</f>
        <v/>
      </c>
      <c r="J71" s="132" t="str">
        <f>IF(ISBLANK(VLOOKUP($A71,種目処理!$AN$2:$BG$51,20)),"",VLOOKUP($A71,種目処理!$AN$2:$BG$51,20))</f>
        <v/>
      </c>
      <c r="K71" s="7"/>
      <c r="L71" s="1"/>
      <c r="M71" s="1"/>
      <c r="N71" s="3"/>
      <c r="O71" s="41"/>
      <c r="P71" s="42"/>
      <c r="Q71" s="42"/>
      <c r="R71" s="42"/>
      <c r="S71" s="43"/>
      <c r="T71" s="3"/>
      <c r="U71" s="3"/>
      <c r="V71" s="3"/>
      <c r="W71" s="3"/>
      <c r="X71" s="3"/>
      <c r="Y71" s="3"/>
      <c r="Z71" s="3"/>
      <c r="AA71" s="1"/>
      <c r="AB71" s="1"/>
      <c r="AE71" s="7"/>
      <c r="AF71" s="7"/>
      <c r="AG71" s="7"/>
      <c r="AH71" s="7"/>
      <c r="AI71" s="7"/>
      <c r="AJ71" s="7"/>
      <c r="AK71" s="7"/>
      <c r="AL71" s="7"/>
      <c r="AM71" s="7"/>
      <c r="AN71" s="7"/>
      <c r="AO71" s="7"/>
      <c r="AP71" s="7"/>
      <c r="AQ71" s="7"/>
      <c r="AR71" s="7"/>
      <c r="AS71" s="7"/>
    </row>
    <row r="72" spans="1:45" customFormat="1" ht="23.25" customHeight="1">
      <c r="A72" s="69">
        <v>50</v>
      </c>
      <c r="B72" s="110" t="str">
        <f>IF(ISBLANK(VLOOKUP($A72,種目処理!$AN$2:$BG$51,12)),"",VLOOKUP($A72,種目処理!$AN$2:$BG$51,12))</f>
        <v/>
      </c>
      <c r="C72" s="110" t="str">
        <f>IF(ISBLANK(VLOOKUP($A72,種目処理!$AN$2:$BG$51,13)),"",VLOOKUP($A72,種目処理!$AN$2:$BG$51,13))</f>
        <v/>
      </c>
      <c r="D72" s="110" t="str">
        <f>IF(ISBLANK(VLOOKUP($A72,種目処理!$AN$2:$BG$51,14)),"",VLOOKUP($A72,種目処理!$AN$2:$BG$51,14))</f>
        <v/>
      </c>
      <c r="E72" s="110" t="str">
        <f>IF(ISBLANK(VLOOKUP($A72,種目処理!$AN$2:$BG$51,15)),"",VLOOKUP($A72,種目処理!$AN$2:$BG$51,15))</f>
        <v/>
      </c>
      <c r="F72" s="111" t="str">
        <f>IF(ISBLANK(VLOOKUP($A72,種目処理!$AN$2:$BG$51,16)),"",VLOOKUP($A72,種目処理!$AN$2:$BG$51,16))</f>
        <v/>
      </c>
      <c r="G72" s="112" t="str">
        <f>IF(ISBLANK(VLOOKUP($A72,種目処理!$AN$2:$BG$51,17)),"",VLOOKUP($A72,種目処理!$AN$2:$BG$51,17))</f>
        <v/>
      </c>
      <c r="H72" s="113" t="str">
        <f>IF(ISBLANK(VLOOKUP($A72,種目処理!$AN$2:$BG$51,18)),"",VLOOKUP($A72,種目処理!$AN$2:$BG$51,18))</f>
        <v/>
      </c>
      <c r="I72" s="114" t="str">
        <f>IF(ISBLANK(VLOOKUP($A72,種目処理!$AN$2:$BG$51,19)),"",VLOOKUP($A72,種目処理!$AN$2:$BG$51,19))</f>
        <v/>
      </c>
      <c r="J72" s="133" t="str">
        <f>IF(ISBLANK(VLOOKUP($A72,種目処理!$AN$2:$BG$51,20)),"",VLOOKUP($A72,種目処理!$AN$2:$BG$51,20))</f>
        <v/>
      </c>
      <c r="K72" s="7"/>
      <c r="L72" s="1"/>
      <c r="M72" s="1"/>
      <c r="N72" s="3"/>
      <c r="O72" s="41"/>
      <c r="P72" s="42"/>
      <c r="Q72" s="42"/>
      <c r="R72" s="42"/>
      <c r="S72" s="43"/>
      <c r="T72" s="3"/>
      <c r="U72" s="3"/>
      <c r="V72" s="3"/>
      <c r="W72" s="3"/>
      <c r="X72" s="3"/>
      <c r="Y72" s="3"/>
      <c r="Z72" s="3"/>
      <c r="AA72" s="1"/>
      <c r="AB72" s="1"/>
      <c r="AE72" s="7"/>
      <c r="AF72" s="7"/>
      <c r="AG72" s="7"/>
      <c r="AH72" s="7"/>
      <c r="AI72" s="7"/>
      <c r="AJ72" s="7"/>
      <c r="AK72" s="7"/>
      <c r="AL72" s="7"/>
      <c r="AM72" s="7"/>
      <c r="AN72" s="7"/>
      <c r="AO72" s="7"/>
      <c r="AP72" s="7"/>
      <c r="AQ72" s="7"/>
      <c r="AR72" s="7"/>
      <c r="AS72" s="7"/>
    </row>
    <row r="73" spans="1:45" customFormat="1" ht="11.25" customHeight="1">
      <c r="A73" s="26"/>
      <c r="B73" s="76"/>
      <c r="C73" s="76"/>
      <c r="D73" s="76"/>
      <c r="E73" s="76"/>
      <c r="F73" s="8"/>
      <c r="G73" s="115"/>
      <c r="H73" s="115"/>
      <c r="I73" s="115"/>
      <c r="J73" s="115"/>
      <c r="K73" s="7"/>
      <c r="L73" s="1"/>
      <c r="M73" s="1"/>
      <c r="N73" s="3"/>
      <c r="O73" s="41"/>
      <c r="P73" s="42"/>
      <c r="Q73" s="42"/>
      <c r="R73" s="42"/>
      <c r="S73" s="43"/>
      <c r="T73" s="3"/>
      <c r="U73" s="3"/>
      <c r="V73" s="3"/>
      <c r="W73" s="3"/>
      <c r="X73" s="3"/>
      <c r="Y73" s="3"/>
      <c r="Z73" s="3"/>
      <c r="AA73" s="1"/>
      <c r="AB73" s="1"/>
      <c r="AE73" s="7"/>
      <c r="AF73" s="7"/>
      <c r="AG73" s="7"/>
      <c r="AH73" s="7"/>
      <c r="AI73" s="7"/>
      <c r="AJ73" s="7"/>
      <c r="AK73" s="7"/>
      <c r="AL73" s="7"/>
      <c r="AM73" s="7"/>
      <c r="AN73" s="7"/>
      <c r="AO73" s="7"/>
      <c r="AP73" s="7"/>
      <c r="AQ73" s="7"/>
      <c r="AR73" s="7"/>
      <c r="AS73" s="7"/>
    </row>
    <row r="74" spans="1:45" customFormat="1" ht="19.5" customHeight="1">
      <c r="A74" s="26"/>
      <c r="B74" s="138" t="s">
        <v>542</v>
      </c>
      <c r="C74" s="139"/>
      <c r="D74" s="139"/>
      <c r="E74" s="76"/>
      <c r="F74" s="116" t="s">
        <v>530</v>
      </c>
      <c r="G74" s="116" t="s">
        <v>531</v>
      </c>
      <c r="H74" s="117" t="s">
        <v>532</v>
      </c>
      <c r="I74" s="118" t="s">
        <v>482</v>
      </c>
      <c r="J74" s="118" t="s">
        <v>481</v>
      </c>
      <c r="K74" s="7"/>
      <c r="L74" s="1"/>
      <c r="M74" s="1"/>
      <c r="N74" s="3"/>
      <c r="O74" s="41"/>
      <c r="P74" s="42"/>
      <c r="Q74" s="42"/>
      <c r="R74" s="42"/>
      <c r="S74" s="43"/>
      <c r="T74" s="3"/>
      <c r="U74" s="3"/>
      <c r="V74" s="3"/>
      <c r="W74" s="3"/>
      <c r="X74" s="3"/>
      <c r="Y74" s="3"/>
      <c r="Z74" s="3"/>
      <c r="AA74" s="1"/>
      <c r="AB74" s="1"/>
      <c r="AE74" s="7"/>
      <c r="AF74" s="7"/>
      <c r="AG74" s="7"/>
      <c r="AH74" s="7"/>
      <c r="AI74" s="7"/>
      <c r="AJ74" s="7"/>
      <c r="AK74" s="7"/>
      <c r="AL74" s="7"/>
      <c r="AM74" s="7"/>
      <c r="AN74" s="7"/>
      <c r="AO74" s="7"/>
      <c r="AP74" s="7"/>
      <c r="AQ74" s="7"/>
      <c r="AR74" s="7"/>
      <c r="AS74" s="7"/>
    </row>
    <row r="75" spans="1:45" customFormat="1" ht="19.5" customHeight="1">
      <c r="A75" s="26"/>
      <c r="B75" s="138" t="s">
        <v>543</v>
      </c>
      <c r="C75" s="141"/>
      <c r="D75" s="142"/>
      <c r="E75" s="76"/>
      <c r="F75" s="116" t="s">
        <v>483</v>
      </c>
      <c r="G75" s="253" t="s">
        <v>575</v>
      </c>
      <c r="H75" s="254"/>
      <c r="I75" s="255"/>
      <c r="J75" s="89"/>
      <c r="K75" s="7"/>
      <c r="L75" s="1"/>
      <c r="M75" s="1"/>
      <c r="N75" s="3"/>
      <c r="O75" s="41"/>
      <c r="P75" s="42"/>
      <c r="Q75" s="42"/>
      <c r="R75" s="42"/>
      <c r="S75" s="43"/>
      <c r="T75" s="3"/>
      <c r="U75" s="3"/>
      <c r="V75" s="3"/>
      <c r="W75" s="3"/>
      <c r="X75" s="3"/>
      <c r="Y75" s="3"/>
      <c r="Z75" s="3"/>
      <c r="AA75" s="1"/>
      <c r="AB75" s="1"/>
      <c r="AE75" s="7"/>
      <c r="AF75" s="7"/>
      <c r="AG75" s="7"/>
      <c r="AH75" s="7"/>
      <c r="AI75" s="7"/>
      <c r="AJ75" s="7"/>
      <c r="AK75" s="7"/>
      <c r="AL75" s="7"/>
      <c r="AM75" s="7"/>
      <c r="AN75" s="7"/>
      <c r="AO75" s="7"/>
      <c r="AP75" s="7"/>
      <c r="AQ75" s="7"/>
      <c r="AR75" s="7"/>
      <c r="AS75" s="7"/>
    </row>
    <row r="76" spans="1:45" customFormat="1" ht="19.5" customHeight="1">
      <c r="A76" s="26"/>
      <c r="B76" s="138" t="s">
        <v>544</v>
      </c>
      <c r="C76" s="76"/>
      <c r="D76" s="74"/>
      <c r="E76" s="76"/>
      <c r="F76" s="116" t="s">
        <v>545</v>
      </c>
      <c r="G76" s="119">
        <f>COUNT(B48:B72)</f>
        <v>0</v>
      </c>
      <c r="H76" s="120">
        <v>800</v>
      </c>
      <c r="I76" s="121">
        <f>G76*H76</f>
        <v>0</v>
      </c>
      <c r="J76" s="89" t="s">
        <v>576</v>
      </c>
      <c r="K76" s="7"/>
      <c r="L76" s="1"/>
      <c r="M76" s="1"/>
      <c r="N76" s="3"/>
      <c r="O76" s="41"/>
      <c r="P76" s="42"/>
      <c r="Q76" s="42"/>
      <c r="R76" s="42"/>
      <c r="S76" s="43"/>
      <c r="T76" s="3"/>
      <c r="U76" s="3"/>
      <c r="V76" s="3"/>
      <c r="W76" s="3"/>
      <c r="X76" s="3"/>
      <c r="Y76" s="3"/>
      <c r="Z76" s="3"/>
      <c r="AA76" s="1"/>
      <c r="AB76" s="1"/>
      <c r="AE76" s="7"/>
      <c r="AF76" s="7"/>
      <c r="AG76" s="7"/>
      <c r="AH76" s="7"/>
      <c r="AI76" s="7"/>
      <c r="AJ76" s="7"/>
      <c r="AK76" s="7"/>
      <c r="AL76" s="7"/>
      <c r="AM76" s="7"/>
      <c r="AN76" s="7"/>
      <c r="AO76" s="7"/>
      <c r="AP76" s="7"/>
      <c r="AQ76" s="7"/>
      <c r="AR76" s="7"/>
      <c r="AS76" s="7"/>
    </row>
    <row r="77" spans="1:45" customFormat="1" ht="19.5" customHeight="1">
      <c r="A77" s="26"/>
      <c r="B77" s="76"/>
      <c r="C77" s="76"/>
      <c r="D77" s="74"/>
      <c r="E77" s="76"/>
      <c r="F77" s="116" t="s">
        <v>484</v>
      </c>
      <c r="G77" s="145"/>
      <c r="H77" s="143" t="s">
        <v>546</v>
      </c>
      <c r="I77" s="146"/>
      <c r="J77" s="89"/>
      <c r="K77" s="7"/>
      <c r="L77" s="1"/>
      <c r="M77" s="1"/>
      <c r="N77" s="3"/>
      <c r="O77" s="41"/>
      <c r="P77" s="42"/>
      <c r="Q77" s="42"/>
      <c r="R77" s="42"/>
      <c r="S77" s="43"/>
      <c r="T77" s="3"/>
      <c r="U77" s="3"/>
      <c r="V77" s="3"/>
      <c r="W77" s="3"/>
      <c r="X77" s="3"/>
      <c r="Y77" s="3"/>
      <c r="Z77" s="3"/>
      <c r="AA77" s="1"/>
      <c r="AB77" s="1"/>
      <c r="AE77" s="7"/>
      <c r="AF77" s="7"/>
      <c r="AG77" s="7"/>
      <c r="AH77" s="7"/>
      <c r="AI77" s="7"/>
      <c r="AJ77" s="7"/>
      <c r="AK77" s="7"/>
      <c r="AL77" s="7"/>
      <c r="AM77" s="7"/>
      <c r="AN77" s="7"/>
      <c r="AO77" s="7"/>
      <c r="AP77" s="7"/>
      <c r="AQ77" s="7"/>
      <c r="AR77" s="7"/>
      <c r="AS77" s="7"/>
    </row>
    <row r="78" spans="1:45" customFormat="1" ht="19.5" customHeight="1">
      <c r="A78" s="26"/>
      <c r="C78" s="76"/>
      <c r="D78" s="74"/>
      <c r="E78" s="76"/>
      <c r="F78" s="76" t="s">
        <v>486</v>
      </c>
      <c r="G78" s="122">
        <f>G32+G33+G76</f>
        <v>1</v>
      </c>
      <c r="H78" s="123">
        <v>800</v>
      </c>
      <c r="I78" s="124">
        <f>I32+I33+I76</f>
        <v>800</v>
      </c>
      <c r="K78" s="7"/>
      <c r="L78" s="1"/>
      <c r="M78" s="1"/>
      <c r="N78" s="3"/>
      <c r="O78" s="41"/>
      <c r="P78" s="42"/>
      <c r="Q78" s="42"/>
      <c r="R78" s="42"/>
      <c r="S78" s="43"/>
      <c r="T78" s="3"/>
      <c r="U78" s="3"/>
      <c r="V78" s="3"/>
      <c r="W78" s="3"/>
      <c r="X78" s="3"/>
      <c r="Y78" s="3"/>
      <c r="Z78" s="3"/>
      <c r="AA78" s="1"/>
      <c r="AB78" s="1"/>
      <c r="AE78" s="7"/>
      <c r="AF78" s="7"/>
      <c r="AG78" s="7"/>
      <c r="AH78" s="7"/>
      <c r="AI78" s="7"/>
      <c r="AJ78" s="7"/>
      <c r="AK78" s="7"/>
      <c r="AL78" s="7"/>
      <c r="AM78" s="7"/>
      <c r="AN78" s="7"/>
      <c r="AO78" s="7"/>
      <c r="AP78" s="7"/>
      <c r="AQ78" s="7"/>
      <c r="AR78" s="7"/>
      <c r="AS78" s="7"/>
    </row>
    <row r="79" spans="1:45" customFormat="1" ht="15" customHeight="1">
      <c r="A79" s="26"/>
      <c r="C79" s="76"/>
      <c r="D79" s="76"/>
      <c r="E79" s="76"/>
      <c r="F79" s="125"/>
      <c r="G79" s="123"/>
      <c r="H79" s="241"/>
      <c r="I79" s="241"/>
      <c r="J79" s="241"/>
      <c r="K79" s="7"/>
      <c r="L79" s="1"/>
      <c r="M79" s="1"/>
      <c r="N79" s="3"/>
      <c r="O79" s="41"/>
      <c r="P79" s="42"/>
      <c r="Q79" s="42"/>
      <c r="R79" s="42"/>
      <c r="S79" s="43"/>
      <c r="T79" s="3"/>
      <c r="U79" s="3"/>
      <c r="V79" s="3"/>
      <c r="W79" s="3"/>
      <c r="X79" s="3"/>
      <c r="Y79" s="3"/>
      <c r="Z79" s="3"/>
      <c r="AA79" s="1"/>
      <c r="AB79" s="1"/>
      <c r="AE79" s="7"/>
      <c r="AF79" s="7"/>
      <c r="AG79" s="7"/>
      <c r="AH79" s="7"/>
      <c r="AI79" s="7"/>
      <c r="AJ79" s="7"/>
      <c r="AK79" s="7"/>
      <c r="AL79" s="7"/>
      <c r="AM79" s="7"/>
      <c r="AN79" s="7"/>
      <c r="AO79" s="7"/>
      <c r="AP79" s="7"/>
      <c r="AQ79" s="7"/>
      <c r="AR79" s="7"/>
      <c r="AS79" s="7"/>
    </row>
    <row r="80" spans="1:45" customFormat="1" ht="11.25" customHeight="1">
      <c r="A80" s="18"/>
      <c r="C80" s="18"/>
      <c r="D80" s="18"/>
      <c r="E80" s="18"/>
      <c r="F80" s="24"/>
      <c r="G80" s="25"/>
      <c r="H80" s="25"/>
      <c r="I80" s="25"/>
      <c r="J80" s="25"/>
      <c r="K80" s="7"/>
      <c r="L80" s="1"/>
      <c r="M80" s="1"/>
      <c r="N80" s="1"/>
      <c r="O80" s="20"/>
      <c r="P80" s="1"/>
      <c r="Q80" s="1"/>
      <c r="R80" s="1"/>
      <c r="S80" s="1"/>
      <c r="T80" s="1"/>
      <c r="U80" s="1"/>
      <c r="V80" s="1"/>
      <c r="W80" s="3"/>
      <c r="X80" s="1"/>
      <c r="Y80" s="1"/>
      <c r="Z80" s="1"/>
      <c r="AA80" s="1"/>
      <c r="AB80" s="1"/>
      <c r="AE80" s="7"/>
    </row>
    <row r="81" spans="1:31" customFormat="1" ht="22.5" customHeight="1">
      <c r="A81" s="242" t="s">
        <v>204</v>
      </c>
      <c r="B81" s="242"/>
      <c r="C81" s="242"/>
      <c r="D81" s="242"/>
      <c r="E81" s="242"/>
      <c r="F81" s="242"/>
      <c r="G81" s="242"/>
      <c r="H81" s="242"/>
      <c r="I81" s="242"/>
      <c r="J81" s="242"/>
      <c r="K81" s="7"/>
      <c r="L81" s="1"/>
      <c r="M81" s="1"/>
      <c r="N81" s="1"/>
      <c r="O81" s="20"/>
      <c r="P81" s="1"/>
      <c r="Q81" s="1"/>
      <c r="R81" s="1"/>
      <c r="S81" s="1"/>
      <c r="T81" s="1"/>
      <c r="U81" s="1"/>
      <c r="V81" s="1"/>
      <c r="W81" s="3"/>
      <c r="X81" s="1"/>
      <c r="Y81" s="1"/>
      <c r="Z81" s="1"/>
      <c r="AA81" s="1"/>
      <c r="AB81" s="1"/>
      <c r="AE81" s="7"/>
    </row>
    <row r="82" spans="1:31" customFormat="1" ht="7.5" customHeight="1">
      <c r="A82" s="18"/>
      <c r="B82" s="18"/>
      <c r="C82" s="18"/>
      <c r="D82" s="18"/>
      <c r="E82" s="18"/>
      <c r="F82" s="18"/>
      <c r="G82" s="18"/>
      <c r="H82" s="18"/>
      <c r="I82" s="18"/>
      <c r="J82" s="18"/>
      <c r="K82" s="7"/>
      <c r="L82" s="1"/>
      <c r="M82" s="1"/>
      <c r="N82" s="1"/>
      <c r="O82" s="20"/>
      <c r="P82" s="1"/>
      <c r="Q82" s="1"/>
      <c r="R82" s="1"/>
      <c r="S82" s="1"/>
      <c r="T82" s="1"/>
      <c r="U82" s="1"/>
      <c r="V82" s="1"/>
      <c r="W82" s="3"/>
      <c r="X82" s="1"/>
      <c r="Y82" s="1"/>
      <c r="Z82" s="1"/>
      <c r="AA82" s="1"/>
      <c r="AB82" s="1"/>
      <c r="AE82" s="7"/>
    </row>
    <row r="83" spans="1:31" customFormat="1" ht="16.5" customHeight="1">
      <c r="A83" s="18"/>
      <c r="B83" s="18"/>
      <c r="C83" s="18" t="s">
        <v>499</v>
      </c>
      <c r="D83" s="18"/>
      <c r="E83" s="18"/>
      <c r="F83" s="18"/>
      <c r="G83" s="18"/>
      <c r="H83" s="18"/>
      <c r="I83" s="18"/>
      <c r="J83" s="18"/>
      <c r="K83" s="7"/>
      <c r="L83" s="1"/>
      <c r="M83" s="1"/>
      <c r="N83" s="1"/>
      <c r="O83" s="20"/>
      <c r="P83" s="1"/>
      <c r="Q83" s="1"/>
      <c r="R83" s="1"/>
      <c r="S83" s="1"/>
      <c r="T83" s="1"/>
      <c r="U83" s="1"/>
      <c r="V83" s="1"/>
      <c r="W83" s="3"/>
      <c r="X83" s="1"/>
      <c r="Y83" s="1"/>
      <c r="Z83" s="1"/>
      <c r="AA83" s="1"/>
      <c r="AB83" s="1"/>
      <c r="AE83" s="7"/>
    </row>
    <row r="84" spans="1:31" customFormat="1" ht="7.5" customHeight="1">
      <c r="A84" s="18"/>
      <c r="B84" s="18"/>
      <c r="C84" s="18"/>
      <c r="D84" s="18"/>
      <c r="E84" s="18"/>
      <c r="F84" s="18"/>
      <c r="G84" s="18"/>
      <c r="H84" s="18"/>
      <c r="I84" s="18"/>
      <c r="J84" s="18"/>
      <c r="K84" s="7"/>
      <c r="L84" s="1"/>
      <c r="M84" s="1"/>
      <c r="N84" s="1"/>
      <c r="O84" s="20"/>
      <c r="P84" s="1"/>
      <c r="Q84" s="1"/>
      <c r="R84" s="1"/>
      <c r="S84" s="1"/>
      <c r="T84" s="1"/>
      <c r="U84" s="1"/>
      <c r="V84" s="1"/>
      <c r="W84" s="3"/>
      <c r="X84" s="1"/>
      <c r="Y84" s="1"/>
      <c r="Z84" s="1"/>
      <c r="AA84" s="1"/>
      <c r="AB84" s="1"/>
      <c r="AE84" s="7"/>
    </row>
    <row r="85" spans="1:31" customFormat="1" ht="19.5" customHeight="1">
      <c r="A85" s="18"/>
      <c r="B85" s="18"/>
      <c r="C85" s="18"/>
      <c r="D85" s="243">
        <f ca="1">TODAY()</f>
        <v>46130</v>
      </c>
      <c r="E85" s="244"/>
      <c r="F85" s="53"/>
      <c r="G85" s="53" t="str">
        <f>IF(基礎データ!$C$2="","",基礎データ!$C$2)</f>
        <v/>
      </c>
      <c r="H85" s="53"/>
      <c r="I85" s="53"/>
      <c r="J85" s="53"/>
      <c r="K85" s="7"/>
      <c r="L85" s="1"/>
      <c r="M85" s="1"/>
      <c r="N85" s="1"/>
      <c r="O85" s="20"/>
      <c r="P85" s="1"/>
      <c r="Q85" s="1"/>
      <c r="R85" s="1"/>
      <c r="S85" s="1"/>
      <c r="T85" s="1"/>
      <c r="U85" s="1"/>
      <c r="V85" s="1"/>
      <c r="W85" s="3"/>
      <c r="X85" s="1"/>
      <c r="Y85" s="1"/>
      <c r="Z85" s="1"/>
      <c r="AA85" s="1"/>
      <c r="AB85" s="1"/>
      <c r="AE85" s="7"/>
    </row>
    <row r="86" spans="1:31" customFormat="1" ht="31.5" customHeight="1">
      <c r="A86" s="18"/>
      <c r="B86" s="18"/>
      <c r="C86" s="18"/>
      <c r="D86" s="18"/>
      <c r="E86" s="18"/>
      <c r="G86" s="67" t="s">
        <v>366</v>
      </c>
      <c r="H86" s="245" t="str">
        <f>IF(基礎データ!$C$4="","",基礎データ!$C$4)</f>
        <v/>
      </c>
      <c r="I86" s="246"/>
      <c r="J86" s="129" t="s">
        <v>504</v>
      </c>
      <c r="K86" s="7"/>
      <c r="L86" s="1"/>
      <c r="M86" s="1"/>
      <c r="N86" s="1"/>
      <c r="O86" s="20"/>
      <c r="P86" s="1"/>
      <c r="Q86" s="1"/>
      <c r="R86" s="1"/>
      <c r="S86" s="1"/>
      <c r="T86" s="1"/>
      <c r="U86" s="1"/>
      <c r="V86" s="1"/>
      <c r="W86" s="3"/>
      <c r="X86" s="1"/>
      <c r="Y86" s="1"/>
      <c r="Z86" s="1"/>
      <c r="AA86" s="1"/>
      <c r="AB86" s="1"/>
      <c r="AE86" s="7"/>
    </row>
    <row r="87" spans="1:31" customFormat="1">
      <c r="A87" s="7"/>
      <c r="B87" s="7"/>
      <c r="C87" s="7"/>
      <c r="D87" s="7"/>
      <c r="E87" s="7"/>
      <c r="F87" s="37"/>
      <c r="G87" s="37"/>
      <c r="H87" s="38"/>
      <c r="I87" s="39"/>
      <c r="J87" s="39"/>
      <c r="K87" s="7"/>
      <c r="L87" s="1"/>
      <c r="M87" s="1"/>
      <c r="N87" s="1"/>
      <c r="O87" s="20"/>
      <c r="P87" s="1"/>
      <c r="Q87" s="1"/>
      <c r="R87" s="1"/>
      <c r="S87" s="1"/>
      <c r="T87" s="1"/>
      <c r="U87" s="1"/>
      <c r="V87" s="1"/>
      <c r="W87" s="1"/>
      <c r="X87" s="1"/>
      <c r="Y87" s="1"/>
      <c r="Z87" s="1"/>
      <c r="AA87" s="1"/>
      <c r="AB87" s="1"/>
      <c r="AE87" s="7"/>
    </row>
    <row r="88" spans="1:31" customFormat="1">
      <c r="A88" s="7"/>
      <c r="B88" s="7"/>
      <c r="C88" s="7"/>
      <c r="D88" s="7"/>
      <c r="E88" s="7"/>
      <c r="F88" s="37"/>
      <c r="G88" s="37"/>
      <c r="H88" s="38"/>
      <c r="I88" s="39"/>
      <c r="J88" s="39"/>
      <c r="K88" s="7"/>
      <c r="L88" s="1"/>
      <c r="M88" s="1"/>
      <c r="N88" s="1"/>
      <c r="O88" s="20"/>
      <c r="P88" s="1"/>
      <c r="Q88" s="1"/>
      <c r="R88" s="1"/>
      <c r="S88" s="1"/>
      <c r="T88" s="1"/>
      <c r="U88" s="1"/>
      <c r="V88" s="1"/>
      <c r="W88" s="1"/>
      <c r="X88" s="1"/>
      <c r="Y88" s="1"/>
      <c r="Z88" s="1"/>
      <c r="AA88" s="1"/>
      <c r="AB88" s="1"/>
      <c r="AE88" s="7"/>
    </row>
    <row r="89" spans="1:31" customFormat="1">
      <c r="A89" s="7"/>
      <c r="B89" s="7"/>
      <c r="C89" s="7"/>
      <c r="D89" s="7"/>
      <c r="E89" s="7"/>
      <c r="F89" s="37"/>
      <c r="G89" s="37"/>
      <c r="H89" s="38"/>
      <c r="I89" s="39"/>
      <c r="J89" s="39"/>
      <c r="K89" s="7"/>
      <c r="L89" s="1"/>
      <c r="M89" s="1"/>
      <c r="N89" s="1"/>
      <c r="O89" s="20"/>
      <c r="P89" s="1"/>
      <c r="Q89" s="1"/>
      <c r="R89" s="1"/>
      <c r="S89" s="1"/>
      <c r="T89" s="1"/>
      <c r="U89" s="1"/>
      <c r="V89" s="1"/>
      <c r="W89" s="1"/>
      <c r="X89" s="1"/>
      <c r="Y89" s="1"/>
      <c r="Z89" s="1"/>
      <c r="AA89" s="1"/>
      <c r="AB89" s="1"/>
      <c r="AE89" s="7"/>
    </row>
    <row r="90" spans="1:31" customFormat="1">
      <c r="A90" s="7"/>
      <c r="B90" s="7"/>
      <c r="C90" s="7"/>
      <c r="D90" s="7"/>
      <c r="E90" s="7"/>
      <c r="F90" s="37"/>
      <c r="G90" s="37"/>
      <c r="H90" s="38"/>
      <c r="I90" s="39"/>
      <c r="J90" s="39"/>
      <c r="K90" s="7"/>
      <c r="L90" s="1"/>
      <c r="M90" s="1"/>
      <c r="N90" s="1"/>
      <c r="O90" s="20"/>
      <c r="P90" s="1"/>
      <c r="Q90" s="1"/>
      <c r="R90" s="1"/>
      <c r="S90" s="1"/>
      <c r="T90" s="1"/>
      <c r="U90" s="1"/>
      <c r="V90" s="1"/>
      <c r="W90" s="1"/>
      <c r="X90" s="1"/>
      <c r="Y90" s="1"/>
      <c r="Z90" s="1"/>
      <c r="AA90" s="1"/>
      <c r="AB90" s="1"/>
      <c r="AE90" s="7"/>
    </row>
    <row r="91" spans="1:31" customFormat="1">
      <c r="A91" s="7"/>
      <c r="B91" s="7"/>
      <c r="C91" s="7"/>
      <c r="D91" s="7"/>
      <c r="E91" s="7"/>
      <c r="F91" s="37"/>
      <c r="G91" s="37"/>
      <c r="H91" s="38"/>
      <c r="I91" s="39"/>
      <c r="J91" s="39"/>
      <c r="K91" s="7"/>
      <c r="L91" s="1"/>
      <c r="M91" s="1"/>
      <c r="N91" s="1"/>
      <c r="O91" s="20"/>
      <c r="P91" s="1"/>
      <c r="Q91" s="1"/>
      <c r="R91" s="1"/>
      <c r="S91" s="1"/>
      <c r="T91" s="1"/>
      <c r="U91" s="1"/>
      <c r="V91" s="1"/>
      <c r="W91" s="1"/>
      <c r="X91" s="1"/>
      <c r="Y91" s="1"/>
      <c r="Z91" s="1"/>
      <c r="AA91" s="1"/>
      <c r="AB91" s="1"/>
      <c r="AE91" s="7"/>
    </row>
    <row r="92" spans="1:31" customFormat="1">
      <c r="A92" s="7"/>
      <c r="B92" s="7"/>
      <c r="C92" s="7"/>
      <c r="D92" s="7"/>
      <c r="E92" s="7"/>
      <c r="F92" s="37"/>
      <c r="G92" s="37"/>
      <c r="H92" s="38"/>
      <c r="I92" s="39"/>
      <c r="J92" s="39"/>
      <c r="K92" s="7"/>
      <c r="L92" s="1"/>
      <c r="M92" s="1"/>
      <c r="N92" s="1"/>
      <c r="O92" s="20"/>
      <c r="P92" s="1"/>
      <c r="Q92" s="1"/>
      <c r="R92" s="1"/>
      <c r="S92" s="1"/>
      <c r="T92" s="1"/>
      <c r="U92" s="1"/>
      <c r="V92" s="1"/>
      <c r="W92" s="1"/>
      <c r="X92" s="1"/>
      <c r="Y92" s="1"/>
      <c r="Z92" s="1"/>
      <c r="AA92" s="1"/>
      <c r="AB92" s="1"/>
      <c r="AE92" s="7"/>
    </row>
    <row r="93" spans="1:31" customFormat="1">
      <c r="A93" s="7"/>
      <c r="B93" s="7"/>
      <c r="C93" s="7"/>
      <c r="D93" s="7"/>
      <c r="E93" s="7"/>
      <c r="F93" s="37"/>
      <c r="G93" s="37"/>
      <c r="H93" s="38"/>
      <c r="I93" s="39"/>
      <c r="J93" s="39"/>
      <c r="K93" s="7"/>
      <c r="L93" s="1"/>
      <c r="M93" s="1"/>
      <c r="N93" s="1"/>
      <c r="O93" s="20"/>
      <c r="P93" s="1"/>
      <c r="Q93" s="1"/>
      <c r="R93" s="1"/>
      <c r="S93" s="1"/>
      <c r="T93" s="1"/>
      <c r="U93" s="1"/>
      <c r="V93" s="1"/>
      <c r="W93" s="1"/>
      <c r="X93" s="1"/>
      <c r="Y93" s="1"/>
      <c r="Z93" s="1"/>
      <c r="AA93" s="1"/>
      <c r="AB93" s="1"/>
      <c r="AE93" s="7"/>
    </row>
    <row r="94" spans="1:31" customFormat="1">
      <c r="A94" s="7"/>
      <c r="B94" s="7"/>
      <c r="C94" s="7"/>
      <c r="D94" s="7"/>
      <c r="E94" s="7"/>
      <c r="F94" s="37"/>
      <c r="G94" s="37"/>
      <c r="H94" s="38"/>
      <c r="I94" s="39"/>
      <c r="J94" s="39"/>
      <c r="K94" s="7"/>
      <c r="L94" s="1"/>
      <c r="M94" s="1"/>
      <c r="N94" s="1"/>
      <c r="O94" s="20"/>
      <c r="P94" s="1"/>
      <c r="Q94" s="1"/>
      <c r="R94" s="1"/>
      <c r="S94" s="1"/>
      <c r="T94" s="1"/>
      <c r="U94" s="1"/>
      <c r="V94" s="1"/>
      <c r="W94" s="1"/>
      <c r="X94" s="1"/>
      <c r="Y94" s="1"/>
      <c r="Z94" s="1"/>
      <c r="AA94" s="1"/>
      <c r="AB94" s="1"/>
      <c r="AE94" s="7"/>
    </row>
    <row r="95" spans="1:31" customFormat="1">
      <c r="A95" s="7"/>
      <c r="B95" s="7"/>
      <c r="C95" s="7"/>
      <c r="D95" s="7"/>
      <c r="E95" s="7"/>
      <c r="F95" s="37"/>
      <c r="G95" s="37"/>
      <c r="H95" s="38"/>
      <c r="I95" s="39"/>
      <c r="J95" s="39"/>
      <c r="K95" s="7"/>
      <c r="L95" s="1"/>
      <c r="M95" s="1"/>
      <c r="N95" s="1"/>
      <c r="O95" s="20"/>
      <c r="P95" s="1"/>
      <c r="Q95" s="1"/>
      <c r="R95" s="1"/>
      <c r="S95" s="1"/>
      <c r="T95" s="1"/>
      <c r="U95" s="1"/>
      <c r="V95" s="1"/>
      <c r="W95" s="1"/>
      <c r="X95" s="1"/>
      <c r="Y95" s="1"/>
      <c r="Z95" s="1"/>
      <c r="AA95" s="1"/>
      <c r="AB95" s="1"/>
      <c r="AE95" s="7"/>
    </row>
    <row r="96" spans="1:31" customFormat="1">
      <c r="A96" s="7"/>
      <c r="B96" s="7"/>
      <c r="C96" s="7"/>
      <c r="D96" s="7"/>
      <c r="E96" s="7"/>
      <c r="F96" s="37"/>
      <c r="G96" s="37"/>
      <c r="H96" s="38"/>
      <c r="I96" s="39"/>
      <c r="J96" s="39"/>
      <c r="K96" s="7"/>
      <c r="L96" s="1"/>
      <c r="M96" s="1"/>
      <c r="N96" s="1"/>
      <c r="O96" s="20"/>
      <c r="P96" s="1"/>
      <c r="Q96" s="1"/>
      <c r="R96" s="1"/>
      <c r="S96" s="1"/>
      <c r="T96" s="1"/>
      <c r="U96" s="1"/>
      <c r="V96" s="1"/>
      <c r="W96" s="1"/>
      <c r="X96" s="1"/>
      <c r="Y96" s="1"/>
      <c r="Z96" s="1"/>
      <c r="AA96" s="1"/>
      <c r="AB96" s="1"/>
      <c r="AE96" s="7"/>
    </row>
    <row r="97" spans="1:31" customFormat="1">
      <c r="A97" s="7"/>
      <c r="B97" s="7"/>
      <c r="C97" s="7"/>
      <c r="D97" s="7"/>
      <c r="E97" s="7"/>
      <c r="F97" s="37"/>
      <c r="G97" s="37"/>
      <c r="H97" s="38"/>
      <c r="I97" s="39"/>
      <c r="J97" s="39"/>
      <c r="K97" s="7"/>
      <c r="L97" s="1"/>
      <c r="M97" s="1"/>
      <c r="N97" s="1"/>
      <c r="O97" s="20"/>
      <c r="P97" s="1"/>
      <c r="Q97" s="1"/>
      <c r="R97" s="1"/>
      <c r="S97" s="1"/>
      <c r="T97" s="1"/>
      <c r="U97" s="1"/>
      <c r="V97" s="1"/>
      <c r="W97" s="1"/>
      <c r="X97" s="1"/>
      <c r="Y97" s="1"/>
      <c r="Z97" s="1"/>
      <c r="AA97" s="1"/>
      <c r="AB97" s="1"/>
      <c r="AE97" s="7"/>
    </row>
    <row r="98" spans="1:31" customFormat="1">
      <c r="A98" s="7"/>
      <c r="B98" s="7"/>
      <c r="C98" s="7"/>
      <c r="D98" s="7"/>
      <c r="E98" s="7"/>
      <c r="F98" s="37"/>
      <c r="G98" s="37"/>
      <c r="H98" s="38"/>
      <c r="I98" s="39"/>
      <c r="J98" s="39"/>
      <c r="K98" s="7"/>
      <c r="L98" s="1"/>
      <c r="M98" s="1"/>
      <c r="N98" s="1"/>
      <c r="O98" s="20"/>
      <c r="P98" s="1"/>
      <c r="Q98" s="1"/>
      <c r="R98" s="1"/>
      <c r="S98" s="1"/>
      <c r="T98" s="1"/>
      <c r="U98" s="1"/>
      <c r="V98" s="1"/>
      <c r="W98" s="1"/>
      <c r="X98" s="1"/>
      <c r="Y98" s="1"/>
      <c r="Z98" s="1"/>
      <c r="AA98" s="1"/>
      <c r="AB98" s="1"/>
      <c r="AE98" s="7"/>
    </row>
    <row r="99" spans="1:31" customFormat="1">
      <c r="A99" s="7"/>
      <c r="B99" s="7"/>
      <c r="C99" s="7"/>
      <c r="D99" s="7"/>
      <c r="E99" s="7"/>
      <c r="F99" s="37"/>
      <c r="G99" s="37"/>
      <c r="H99" s="38"/>
      <c r="I99" s="39"/>
      <c r="J99" s="39"/>
      <c r="K99" s="7"/>
      <c r="L99" s="1"/>
      <c r="M99" s="1"/>
      <c r="N99" s="1"/>
      <c r="O99" s="20"/>
      <c r="P99" s="1"/>
      <c r="Q99" s="1"/>
      <c r="R99" s="1"/>
      <c r="S99" s="1"/>
      <c r="T99" s="1"/>
      <c r="U99" s="1"/>
      <c r="V99" s="1"/>
      <c r="W99" s="1"/>
      <c r="X99" s="1"/>
      <c r="Y99" s="1"/>
      <c r="Z99" s="1"/>
      <c r="AA99" s="1"/>
      <c r="AB99" s="1"/>
      <c r="AE99" s="7"/>
    </row>
    <row r="100" spans="1:31" customFormat="1">
      <c r="A100" s="7"/>
      <c r="B100" s="7"/>
      <c r="C100" s="7"/>
      <c r="D100" s="7"/>
      <c r="E100" s="7"/>
      <c r="F100" s="37"/>
      <c r="G100" s="37"/>
      <c r="H100" s="38"/>
      <c r="I100" s="39"/>
      <c r="J100" s="39"/>
      <c r="K100" s="7"/>
      <c r="L100" s="1"/>
      <c r="M100" s="1"/>
      <c r="N100" s="1"/>
      <c r="O100" s="20"/>
      <c r="P100" s="1"/>
      <c r="Q100" s="1"/>
      <c r="R100" s="1"/>
      <c r="S100" s="1"/>
      <c r="T100" s="1"/>
      <c r="U100" s="1"/>
      <c r="V100" s="1"/>
      <c r="W100" s="1"/>
      <c r="X100" s="1"/>
      <c r="Y100" s="1"/>
      <c r="Z100" s="1"/>
      <c r="AA100" s="1"/>
      <c r="AB100" s="1"/>
      <c r="AE100" s="7"/>
    </row>
    <row r="101" spans="1:31" customFormat="1">
      <c r="A101" s="7"/>
      <c r="B101" s="7"/>
      <c r="C101" s="7"/>
      <c r="D101" s="7"/>
      <c r="E101" s="7"/>
      <c r="F101" s="37"/>
      <c r="G101" s="37"/>
      <c r="H101" s="38"/>
      <c r="I101" s="39"/>
      <c r="J101" s="39"/>
      <c r="K101" s="7"/>
      <c r="L101" s="1"/>
      <c r="M101" s="1"/>
      <c r="N101" s="1"/>
      <c r="O101" s="20"/>
      <c r="P101" s="1"/>
      <c r="Q101" s="1"/>
      <c r="R101" s="1"/>
      <c r="S101" s="1"/>
      <c r="T101" s="1"/>
      <c r="U101" s="1"/>
      <c r="V101" s="1"/>
      <c r="W101" s="1"/>
      <c r="X101" s="1"/>
      <c r="Y101" s="1"/>
      <c r="Z101" s="1"/>
      <c r="AA101" s="1"/>
      <c r="AB101" s="1"/>
      <c r="AE101" s="7"/>
    </row>
    <row r="102" spans="1:31" customFormat="1">
      <c r="A102" s="7"/>
      <c r="B102" s="7"/>
      <c r="C102" s="7"/>
      <c r="D102" s="7"/>
      <c r="E102" s="7"/>
      <c r="F102" s="37"/>
      <c r="G102" s="37"/>
      <c r="H102" s="38"/>
      <c r="I102" s="39"/>
      <c r="J102" s="39"/>
      <c r="K102" s="7"/>
      <c r="L102" s="1"/>
      <c r="M102" s="1"/>
      <c r="N102" s="1"/>
      <c r="O102" s="20"/>
      <c r="P102" s="1"/>
      <c r="Q102" s="1"/>
      <c r="R102" s="1"/>
      <c r="S102" s="1"/>
      <c r="T102" s="1"/>
      <c r="U102" s="1"/>
      <c r="V102" s="1"/>
      <c r="W102" s="1"/>
      <c r="X102" s="1"/>
      <c r="Y102" s="1"/>
      <c r="Z102" s="1"/>
      <c r="AA102" s="1"/>
      <c r="AB102" s="1"/>
      <c r="AE102" s="7"/>
    </row>
    <row r="103" spans="1:31" customFormat="1">
      <c r="A103" s="7"/>
      <c r="B103" s="7"/>
      <c r="C103" s="7"/>
      <c r="D103" s="7"/>
      <c r="E103" s="7"/>
      <c r="F103" s="37"/>
      <c r="G103" s="37"/>
      <c r="H103" s="38"/>
      <c r="I103" s="39"/>
      <c r="J103" s="39"/>
      <c r="K103" s="7"/>
      <c r="L103" s="1"/>
      <c r="M103" s="1"/>
      <c r="N103" s="1"/>
      <c r="O103" s="20"/>
      <c r="P103" s="1"/>
      <c r="Q103" s="1"/>
      <c r="R103" s="1"/>
      <c r="S103" s="1"/>
      <c r="T103" s="1"/>
      <c r="U103" s="1"/>
      <c r="V103" s="1"/>
      <c r="W103" s="1"/>
      <c r="X103" s="1"/>
      <c r="Y103" s="1"/>
      <c r="Z103" s="1"/>
      <c r="AA103" s="1"/>
      <c r="AB103" s="1"/>
      <c r="AE103" s="7"/>
    </row>
    <row r="104" spans="1:31" customFormat="1">
      <c r="A104" s="7"/>
      <c r="B104" s="7"/>
      <c r="C104" s="7"/>
      <c r="D104" s="7"/>
      <c r="E104" s="7"/>
      <c r="F104" s="37"/>
      <c r="G104" s="37"/>
      <c r="H104" s="38"/>
      <c r="I104" s="39"/>
      <c r="J104" s="39"/>
      <c r="K104" s="7"/>
      <c r="L104" s="1"/>
      <c r="M104" s="1"/>
      <c r="N104" s="1"/>
      <c r="O104" s="20"/>
      <c r="P104" s="1"/>
      <c r="Q104" s="1"/>
      <c r="R104" s="1"/>
      <c r="S104" s="1"/>
      <c r="T104" s="1"/>
      <c r="U104" s="1"/>
      <c r="V104" s="1"/>
      <c r="W104" s="1"/>
      <c r="X104" s="1"/>
      <c r="Y104" s="1"/>
      <c r="Z104" s="1"/>
      <c r="AA104" s="1"/>
      <c r="AB104" s="1"/>
      <c r="AE104" s="7"/>
    </row>
    <row r="105" spans="1:31" customFormat="1">
      <c r="A105" s="7"/>
      <c r="B105" s="7"/>
      <c r="C105" s="7"/>
      <c r="D105" s="7"/>
      <c r="E105" s="7"/>
      <c r="F105" s="37"/>
      <c r="G105" s="37"/>
      <c r="H105" s="38"/>
      <c r="I105" s="39"/>
      <c r="J105" s="39"/>
      <c r="K105" s="7"/>
      <c r="L105" s="1"/>
      <c r="M105" s="1"/>
      <c r="N105" s="1"/>
      <c r="O105" s="20"/>
      <c r="P105" s="1"/>
      <c r="Q105" s="1"/>
      <c r="R105" s="1"/>
      <c r="S105" s="1"/>
      <c r="T105" s="1"/>
      <c r="U105" s="1"/>
      <c r="V105" s="1"/>
      <c r="W105" s="1"/>
      <c r="X105" s="1"/>
      <c r="Y105" s="1"/>
      <c r="Z105" s="1"/>
      <c r="AA105" s="1"/>
      <c r="AB105" s="1"/>
      <c r="AE105" s="7"/>
    </row>
    <row r="106" spans="1:31" customFormat="1">
      <c r="A106" s="7"/>
      <c r="B106" s="7"/>
      <c r="C106" s="7"/>
      <c r="D106" s="7"/>
      <c r="E106" s="7"/>
      <c r="F106" s="37"/>
      <c r="G106" s="37"/>
      <c r="H106" s="38"/>
      <c r="I106" s="39"/>
      <c r="J106" s="39"/>
      <c r="K106" s="7"/>
      <c r="L106" s="1"/>
      <c r="M106" s="1"/>
      <c r="N106" s="1"/>
      <c r="O106" s="20"/>
      <c r="P106" s="1"/>
      <c r="Q106" s="1"/>
      <c r="R106" s="1"/>
      <c r="S106" s="1"/>
      <c r="T106" s="1"/>
      <c r="U106" s="1"/>
      <c r="V106" s="1"/>
      <c r="W106" s="1"/>
      <c r="X106" s="1"/>
      <c r="Y106" s="1"/>
      <c r="Z106" s="1"/>
      <c r="AA106" s="1"/>
      <c r="AB106" s="1"/>
      <c r="AE106" s="7"/>
    </row>
    <row r="107" spans="1:31" customFormat="1">
      <c r="A107" s="7"/>
      <c r="B107" s="7"/>
      <c r="C107" s="7"/>
      <c r="D107" s="7"/>
      <c r="E107" s="7"/>
      <c r="F107" s="37"/>
      <c r="G107" s="37"/>
      <c r="H107" s="38"/>
      <c r="I107" s="39"/>
      <c r="J107" s="39"/>
      <c r="K107" s="7"/>
      <c r="L107" s="1"/>
      <c r="M107" s="1"/>
      <c r="N107" s="1"/>
      <c r="O107" s="20"/>
      <c r="P107" s="1"/>
      <c r="Q107" s="1"/>
      <c r="R107" s="1"/>
      <c r="S107" s="1"/>
      <c r="T107" s="1"/>
      <c r="U107" s="1"/>
      <c r="V107" s="1"/>
      <c r="W107" s="1"/>
      <c r="X107" s="1"/>
      <c r="Y107" s="1"/>
      <c r="Z107" s="1"/>
      <c r="AA107" s="1"/>
      <c r="AB107" s="1"/>
      <c r="AE107" s="7"/>
    </row>
    <row r="108" spans="1:31" customFormat="1">
      <c r="A108" s="7"/>
      <c r="B108" s="7"/>
      <c r="C108" s="7"/>
      <c r="D108" s="7"/>
      <c r="E108" s="7"/>
      <c r="F108" s="37"/>
      <c r="G108" s="37"/>
      <c r="H108" s="38"/>
      <c r="I108" s="39"/>
      <c r="J108" s="39"/>
      <c r="K108" s="7"/>
      <c r="L108" s="1"/>
      <c r="M108" s="1"/>
      <c r="N108" s="1"/>
      <c r="O108" s="20"/>
      <c r="P108" s="1"/>
      <c r="Q108" s="1"/>
      <c r="R108" s="1"/>
      <c r="S108" s="1"/>
      <c r="T108" s="1"/>
      <c r="U108" s="1"/>
      <c r="V108" s="1"/>
      <c r="W108" s="1"/>
      <c r="X108" s="1"/>
      <c r="Y108" s="1"/>
      <c r="Z108" s="1"/>
      <c r="AA108" s="1"/>
      <c r="AB108" s="1"/>
      <c r="AE108" s="7"/>
    </row>
    <row r="109" spans="1:31" customFormat="1">
      <c r="A109" s="7"/>
      <c r="B109" s="7"/>
      <c r="C109" s="7"/>
      <c r="D109" s="7"/>
      <c r="E109" s="7"/>
      <c r="F109" s="37"/>
      <c r="G109" s="37"/>
      <c r="H109" s="38"/>
      <c r="I109" s="39"/>
      <c r="J109" s="39"/>
      <c r="K109" s="7"/>
      <c r="L109" s="1"/>
      <c r="M109" s="1"/>
      <c r="N109" s="1"/>
      <c r="O109" s="20"/>
      <c r="P109" s="1"/>
      <c r="Q109" s="1"/>
      <c r="R109" s="1"/>
      <c r="S109" s="1"/>
      <c r="T109" s="1"/>
      <c r="U109" s="1"/>
      <c r="V109" s="1"/>
      <c r="W109" s="1"/>
      <c r="X109" s="1"/>
      <c r="Y109" s="1"/>
      <c r="Z109" s="1"/>
      <c r="AA109" s="1"/>
      <c r="AB109" s="1"/>
      <c r="AE109" s="7"/>
    </row>
    <row r="110" spans="1:31" customFormat="1">
      <c r="A110" s="7"/>
      <c r="B110" s="7"/>
      <c r="C110" s="7"/>
      <c r="D110" s="7"/>
      <c r="E110" s="7"/>
      <c r="F110" s="37"/>
      <c r="G110" s="37"/>
      <c r="H110" s="38"/>
      <c r="I110" s="39"/>
      <c r="J110" s="39"/>
      <c r="K110" s="7"/>
      <c r="L110" s="1"/>
      <c r="M110" s="1"/>
      <c r="N110" s="1"/>
      <c r="O110" s="20"/>
      <c r="P110" s="1"/>
      <c r="Q110" s="1"/>
      <c r="R110" s="1"/>
      <c r="S110" s="1"/>
      <c r="T110" s="1"/>
      <c r="U110" s="1"/>
      <c r="V110" s="1"/>
      <c r="W110" s="1"/>
      <c r="X110" s="1"/>
      <c r="Y110" s="1"/>
      <c r="Z110" s="1"/>
      <c r="AA110" s="1"/>
      <c r="AB110" s="1"/>
      <c r="AE110" s="7"/>
    </row>
    <row r="111" spans="1:31" customFormat="1">
      <c r="A111" s="7"/>
      <c r="B111" s="7"/>
      <c r="C111" s="7"/>
      <c r="D111" s="7"/>
      <c r="E111" s="7"/>
      <c r="F111" s="7"/>
      <c r="G111" s="7"/>
      <c r="H111" s="39"/>
      <c r="I111" s="7"/>
      <c r="J111" s="7"/>
      <c r="K111" s="7"/>
      <c r="L111" s="1"/>
      <c r="M111" s="1"/>
      <c r="N111" s="1"/>
      <c r="O111" s="20"/>
      <c r="P111" s="1"/>
      <c r="Q111" s="1"/>
      <c r="R111" s="1"/>
      <c r="S111" s="1"/>
      <c r="T111" s="1"/>
      <c r="U111" s="1"/>
      <c r="V111" s="1"/>
      <c r="W111" s="1"/>
      <c r="X111" s="1"/>
      <c r="Y111" s="1"/>
      <c r="Z111" s="1"/>
      <c r="AA111" s="1"/>
      <c r="AB111" s="1"/>
      <c r="AE111" s="7"/>
    </row>
    <row r="112" spans="1:31" customFormat="1">
      <c r="A112" s="7"/>
      <c r="B112" s="7"/>
      <c r="C112" s="7"/>
      <c r="D112" s="7"/>
      <c r="E112" s="7"/>
      <c r="F112" s="7"/>
      <c r="G112" s="7"/>
      <c r="H112" s="39"/>
      <c r="I112" s="7"/>
      <c r="J112" s="7"/>
      <c r="K112" s="7"/>
      <c r="L112" s="1"/>
      <c r="M112" s="1"/>
      <c r="N112" s="1"/>
      <c r="O112" s="20"/>
      <c r="P112" s="1"/>
      <c r="Q112" s="1"/>
      <c r="R112" s="1"/>
      <c r="S112" s="1"/>
      <c r="T112" s="1"/>
      <c r="U112" s="1"/>
      <c r="V112" s="1"/>
      <c r="W112" s="1"/>
      <c r="X112" s="1"/>
      <c r="Y112" s="1"/>
      <c r="Z112" s="1"/>
      <c r="AA112" s="1"/>
      <c r="AB112" s="1"/>
      <c r="AE112" s="7"/>
    </row>
  </sheetData>
  <sheetProtection algorithmName="SHA-512" hashValue="HD6fpW0ReJ6pFP8qfpteTC4842HW4qpECDRgmcnBULQIOTj89rFj99u+hZAplHGCAgegDaYzTrcSKZvy9lBnYg==" saltValue="tZJbKGeqeS7UEqmaMi2YQw==" spinCount="100000" sheet="1" objects="1" scenarios="1"/>
  <mergeCells count="33">
    <mergeCell ref="U2:V2"/>
    <mergeCell ref="I3:J3"/>
    <mergeCell ref="A1:J1"/>
    <mergeCell ref="A2:B2"/>
    <mergeCell ref="C2:D2"/>
    <mergeCell ref="F2:G2"/>
    <mergeCell ref="I2:J2"/>
    <mergeCell ref="A3:A4"/>
    <mergeCell ref="B3:B4"/>
    <mergeCell ref="C3:D3"/>
    <mergeCell ref="E3:E4"/>
    <mergeCell ref="F3:H4"/>
    <mergeCell ref="H36:J36"/>
    <mergeCell ref="A38:J38"/>
    <mergeCell ref="D42:E42"/>
    <mergeCell ref="H43:I43"/>
    <mergeCell ref="A44:J44"/>
    <mergeCell ref="H79:J79"/>
    <mergeCell ref="A81:J81"/>
    <mergeCell ref="D85:E85"/>
    <mergeCell ref="H86:I86"/>
    <mergeCell ref="U45:V45"/>
    <mergeCell ref="A46:A47"/>
    <mergeCell ref="B46:B47"/>
    <mergeCell ref="C46:D46"/>
    <mergeCell ref="E46:E47"/>
    <mergeCell ref="F46:H47"/>
    <mergeCell ref="I46:J46"/>
    <mergeCell ref="A45:B45"/>
    <mergeCell ref="C45:D45"/>
    <mergeCell ref="F45:G45"/>
    <mergeCell ref="I45:J45"/>
    <mergeCell ref="G75:I75"/>
  </mergeCells>
  <phoneticPr fontId="19"/>
  <conditionalFormatting sqref="G32">
    <cfRule type="containsBlanks" dxfId="1" priority="1">
      <formula>LEN(TRIM(G32))=0</formula>
    </cfRule>
  </conditionalFormatting>
  <dataValidations disablePrompts="1" count="1">
    <dataValidation type="list" allowBlank="1" showInputMessage="1" showErrorMessage="1" sqref="Z5:Z36 Z48:Z79">
      <formula1>prefec1</formula1>
    </dataValidation>
  </dataValidations>
  <printOptions horizontalCentered="1"/>
  <pageMargins left="0.47244094488188981" right="0.47244094488188981" top="0.59055118110236227" bottom="0.19685039370078741" header="0" footer="0"/>
  <pageSetup paperSize="9" scale="85" fitToHeight="0" orientation="portrait" r:id="rId1"/>
  <rowBreaks count="1" manualBreakCount="1">
    <brk id="43" max="16383" man="1"/>
  </rowBreaks>
  <colBreaks count="1" manualBreakCount="1">
    <brk id="10" max="160"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AS112"/>
  <sheetViews>
    <sheetView showGridLines="0" view="pageBreakPreview" zoomScaleNormal="80" zoomScaleSheetLayoutView="100" workbookViewId="0">
      <selection activeCell="J77" sqref="J77"/>
    </sheetView>
  </sheetViews>
  <sheetFormatPr defaultColWidth="3.625" defaultRowHeight="13.5"/>
  <cols>
    <col min="1" max="1" width="3.75" style="7" customWidth="1"/>
    <col min="2" max="2" width="6.25" style="7" customWidth="1"/>
    <col min="3" max="4" width="15" style="7" customWidth="1"/>
    <col min="5" max="5" width="6" style="7" customWidth="1"/>
    <col min="6" max="8" width="12.5" style="7" customWidth="1"/>
    <col min="9" max="10" width="9.375" style="7" customWidth="1"/>
    <col min="11" max="11" width="3.625" style="7"/>
    <col min="12" max="13" width="3.625" style="1"/>
    <col min="14" max="14" width="10.375" style="7" bestFit="1" customWidth="1"/>
    <col min="15" max="15" width="29" style="8" customWidth="1"/>
    <col min="16" max="18" width="9.375" style="7" bestFit="1" customWidth="1"/>
    <col min="19" max="19" width="8.375" style="7" bestFit="1" customWidth="1"/>
    <col min="20" max="20" width="15" style="7" bestFit="1" customWidth="1"/>
    <col min="21" max="21" width="7" style="7" customWidth="1"/>
    <col min="22" max="22" width="19.375" style="7" bestFit="1" customWidth="1"/>
    <col min="23" max="23" width="4.375" style="7" customWidth="1"/>
    <col min="24" max="24" width="6.75" style="7" customWidth="1"/>
    <col min="25" max="25" width="12" style="7" customWidth="1"/>
    <col min="26" max="26" width="7.375" bestFit="1" customWidth="1"/>
    <col min="27" max="27" width="6.25" customWidth="1"/>
    <col min="28" max="28" width="13.875" style="6" bestFit="1" customWidth="1"/>
    <col min="29" max="30" width="6.25" customWidth="1"/>
    <col min="31" max="16384" width="3.625" style="7"/>
  </cols>
  <sheetData>
    <row r="1" spans="1:45" ht="27" customHeight="1">
      <c r="A1" s="164" t="s">
        <v>570</v>
      </c>
      <c r="B1" s="164"/>
      <c r="C1" s="164"/>
      <c r="D1" s="164"/>
      <c r="E1" s="164"/>
      <c r="F1" s="164"/>
      <c r="G1" s="164"/>
      <c r="H1" s="164"/>
      <c r="I1" s="164"/>
      <c r="J1" s="164"/>
    </row>
    <row r="2" spans="1:45" customFormat="1" ht="24" customHeight="1">
      <c r="A2" s="248" t="s">
        <v>487</v>
      </c>
      <c r="B2" s="249"/>
      <c r="C2" s="250" t="str">
        <f>IF(基礎データ!$C$2="","",基礎データ!$C$2)</f>
        <v/>
      </c>
      <c r="D2" s="250"/>
      <c r="E2" s="127" t="s">
        <v>503</v>
      </c>
      <c r="F2" s="251" t="str">
        <f>IF(基礎データ!$C$7="","",基礎データ!$C$7)</f>
        <v/>
      </c>
      <c r="G2" s="251"/>
      <c r="H2" s="126" t="s">
        <v>502</v>
      </c>
      <c r="I2" s="234" t="str">
        <f>IF(基礎データ!$C$8="","",基礎データ!$C$8)</f>
        <v>陸上競技は記載不要</v>
      </c>
      <c r="J2" s="252"/>
      <c r="K2" s="7"/>
      <c r="L2" s="1"/>
      <c r="M2" s="1"/>
      <c r="N2" s="7"/>
      <c r="O2" s="8"/>
      <c r="P2" s="7"/>
      <c r="Q2" s="7"/>
      <c r="R2" s="7"/>
      <c r="S2" s="7"/>
      <c r="T2" s="7"/>
      <c r="U2" s="167"/>
      <c r="V2" s="167"/>
      <c r="W2" s="19"/>
      <c r="X2" s="7"/>
      <c r="Y2" s="7"/>
      <c r="AB2" s="6"/>
      <c r="AE2" s="7"/>
      <c r="AF2" s="7"/>
      <c r="AG2" s="7"/>
      <c r="AH2" s="7"/>
      <c r="AI2" s="7"/>
      <c r="AJ2" s="7"/>
      <c r="AK2" s="7"/>
      <c r="AL2" s="7"/>
      <c r="AM2" s="7"/>
      <c r="AN2" s="7"/>
      <c r="AO2" s="7"/>
      <c r="AP2" s="7"/>
      <c r="AQ2" s="7"/>
      <c r="AR2" s="7"/>
      <c r="AS2" s="7"/>
    </row>
    <row r="3" spans="1:45" customFormat="1" ht="18" customHeight="1">
      <c r="A3" s="181"/>
      <c r="B3" s="180" t="s">
        <v>364</v>
      </c>
      <c r="C3" s="165" t="s">
        <v>2</v>
      </c>
      <c r="D3" s="165"/>
      <c r="E3" s="180" t="s">
        <v>343</v>
      </c>
      <c r="F3" s="183" t="s">
        <v>479</v>
      </c>
      <c r="G3" s="184"/>
      <c r="H3" s="184"/>
      <c r="I3" s="184" t="s">
        <v>480</v>
      </c>
      <c r="J3" s="247"/>
      <c r="K3" s="7"/>
      <c r="L3" s="1"/>
      <c r="M3" s="1"/>
      <c r="N3" s="7"/>
      <c r="O3" s="8"/>
      <c r="P3" s="7"/>
      <c r="Q3" s="7"/>
      <c r="R3" s="7"/>
      <c r="S3" s="7"/>
      <c r="T3" s="7"/>
      <c r="U3" s="7"/>
      <c r="V3" s="7"/>
      <c r="W3" s="7"/>
      <c r="X3" s="7"/>
      <c r="Y3" s="7"/>
      <c r="AB3" s="6"/>
      <c r="AE3" s="7"/>
      <c r="AF3" s="7"/>
      <c r="AG3" s="7"/>
      <c r="AH3" s="7"/>
      <c r="AI3" s="7"/>
      <c r="AJ3" s="7"/>
      <c r="AK3" s="7"/>
      <c r="AL3" s="7"/>
      <c r="AM3" s="7"/>
      <c r="AN3" s="7"/>
      <c r="AO3" s="7"/>
      <c r="AP3" s="7"/>
      <c r="AQ3" s="7"/>
      <c r="AR3" s="7"/>
      <c r="AS3" s="7"/>
    </row>
    <row r="4" spans="1:45" customFormat="1" ht="18" customHeight="1" thickBot="1">
      <c r="A4" s="182"/>
      <c r="B4" s="166"/>
      <c r="C4" s="21" t="s">
        <v>9</v>
      </c>
      <c r="D4" s="21" t="s">
        <v>391</v>
      </c>
      <c r="E4" s="166"/>
      <c r="F4" s="161"/>
      <c r="G4" s="162"/>
      <c r="H4" s="162"/>
      <c r="I4" s="21" t="s">
        <v>477</v>
      </c>
      <c r="J4" s="130" t="s">
        <v>478</v>
      </c>
      <c r="K4" s="7"/>
      <c r="L4" s="1"/>
      <c r="M4" s="1"/>
      <c r="N4" s="27"/>
      <c r="O4" s="40"/>
      <c r="P4" s="27"/>
      <c r="Q4" s="27"/>
      <c r="R4" s="27"/>
      <c r="S4" s="27"/>
      <c r="T4" s="27"/>
      <c r="U4" s="27"/>
      <c r="V4" s="27"/>
      <c r="W4" s="27"/>
      <c r="X4" s="27"/>
      <c r="Y4" s="27"/>
      <c r="Z4" s="1"/>
      <c r="AA4" s="1"/>
      <c r="AB4" s="1"/>
      <c r="AE4" s="7"/>
      <c r="AF4" s="7"/>
      <c r="AG4" s="7"/>
      <c r="AH4" s="7"/>
      <c r="AI4" s="7"/>
      <c r="AJ4" s="7"/>
      <c r="AK4" s="7"/>
      <c r="AL4" s="7"/>
      <c r="AM4" s="7"/>
      <c r="AN4" s="7"/>
      <c r="AO4" s="7"/>
      <c r="AP4" s="7"/>
      <c r="AQ4" s="7"/>
      <c r="AR4" s="7"/>
      <c r="AS4" s="7"/>
    </row>
    <row r="5" spans="1:45" customFormat="1" ht="23.25" customHeight="1" thickTop="1">
      <c r="A5" s="22">
        <v>1</v>
      </c>
      <c r="B5" s="101" t="str">
        <f>IF(ISBLANK(VLOOKUP($A5,種目処理!$J$2:$AC$51,12)),"",VLOOKUP($A5,種目処理!$J$2:$AC$51,12))</f>
        <v/>
      </c>
      <c r="C5" s="101" t="str">
        <f>IF(ISBLANK(VLOOKUP($A5,種目処理!$J$2:$AC$51,13)),"",VLOOKUP($A5,種目処理!$J$2:$AC$51,13))</f>
        <v/>
      </c>
      <c r="D5" s="101" t="str">
        <f>IF(ISBLANK(VLOOKUP($A5,種目処理!$J$2:$AC$51,14)),"",VLOOKUP($A5,種目処理!$J$2:$AC$51,14))</f>
        <v/>
      </c>
      <c r="E5" s="101" t="str">
        <f>IF(ISBLANK(VLOOKUP($A5,種目処理!$J$2:$AC$51,15)),"",VLOOKUP($A5,種目処理!$J$2:$AC$51,15))</f>
        <v/>
      </c>
      <c r="F5" s="102" t="str">
        <f>IF(ISBLANK(VLOOKUP($A5,種目処理!$J$2:$AC$51,16)),"",VLOOKUP($A5,種目処理!$J$2:$AC$51,16))</f>
        <v/>
      </c>
      <c r="G5" s="103" t="str">
        <f>IF(ISBLANK(VLOOKUP($A5,種目処理!$J$2:$AC$51,17)),"",VLOOKUP($A5,種目処理!$J$2:$AC$51,17))</f>
        <v/>
      </c>
      <c r="H5" s="100" t="str">
        <f>IF(ISBLANK(VLOOKUP($A5,種目処理!$J$2:$AC$51,18)),"",VLOOKUP($A5,種目処理!$J$2:$AC$51,18))</f>
        <v/>
      </c>
      <c r="I5" s="104" t="str">
        <f>IF(ISBLANK(VLOOKUP($A5,種目処理!$J$2:$AC$51,19)),"",VLOOKUP($A5,種目処理!$J$2:$AC$51,19))</f>
        <v/>
      </c>
      <c r="J5" s="131" t="str">
        <f>IF(ISBLANK(VLOOKUP($A5,種目処理!$J$2:$AC$51,20)),"",VLOOKUP($A5,種目処理!$J$2:$AC$51,20))</f>
        <v/>
      </c>
      <c r="K5" s="7"/>
      <c r="L5" s="1"/>
      <c r="M5" s="1"/>
      <c r="N5" s="3"/>
      <c r="O5" s="41"/>
      <c r="P5" s="42"/>
      <c r="Q5" s="42"/>
      <c r="R5" s="42"/>
      <c r="S5" s="43"/>
      <c r="T5" s="3"/>
      <c r="U5" s="3"/>
      <c r="V5" s="3"/>
      <c r="W5" s="3"/>
      <c r="X5" s="3"/>
      <c r="Y5" s="3"/>
      <c r="Z5" s="3"/>
      <c r="AA5" s="1"/>
      <c r="AB5" s="1"/>
      <c r="AE5" s="7"/>
      <c r="AF5" s="7"/>
      <c r="AG5" s="7"/>
      <c r="AH5" s="7"/>
      <c r="AI5" s="7"/>
      <c r="AJ5" s="7"/>
      <c r="AK5" s="7"/>
      <c r="AL5" s="7"/>
      <c r="AM5" s="7"/>
      <c r="AN5" s="7"/>
      <c r="AO5" s="7"/>
      <c r="AP5" s="7"/>
      <c r="AQ5" s="7"/>
      <c r="AR5" s="7"/>
      <c r="AS5" s="7"/>
    </row>
    <row r="6" spans="1:45" customFormat="1" ht="23.25" customHeight="1">
      <c r="A6" s="23">
        <v>2</v>
      </c>
      <c r="B6" s="101" t="str">
        <f>IF(ISBLANK(VLOOKUP($A6,種目処理!$J$2:$AC$51,12)),"",VLOOKUP($A6,種目処理!$J$2:$AC$51,12))</f>
        <v/>
      </c>
      <c r="C6" s="101" t="str">
        <f>IF(ISBLANK(VLOOKUP($A6,種目処理!$J$2:$AC$51,13)),"",VLOOKUP($A6,種目処理!$J$2:$AC$51,13))</f>
        <v/>
      </c>
      <c r="D6" s="101" t="str">
        <f>IF(ISBLANK(VLOOKUP($A6,種目処理!$J$2:$AC$51,14)),"",VLOOKUP($A6,種目処理!$J$2:$AC$51,14))</f>
        <v/>
      </c>
      <c r="E6" s="101" t="str">
        <f>IF(ISBLANK(VLOOKUP($A6,種目処理!$J$2:$AC$51,15)),"",VLOOKUP($A6,種目処理!$J$2:$AC$51,15))</f>
        <v/>
      </c>
      <c r="F6" s="105" t="str">
        <f>IF(ISBLANK(VLOOKUP($A6,種目処理!$J$2:$AC$51,16)),"",VLOOKUP($A6,種目処理!$J$2:$AC$51,16))</f>
        <v/>
      </c>
      <c r="G6" s="106" t="str">
        <f>IF(ISBLANK(VLOOKUP($A6,種目処理!$J$2:$AC$51,17)),"",VLOOKUP($A6,種目処理!$J$2:$AC$51,17))</f>
        <v/>
      </c>
      <c r="H6" s="107" t="str">
        <f>IF(ISBLANK(VLOOKUP($A6,種目処理!$J$2:$AC$51,18)),"",VLOOKUP($A6,種目処理!$J$2:$AC$51,18))</f>
        <v/>
      </c>
      <c r="I6" s="108" t="str">
        <f>IF(ISBLANK(VLOOKUP($A6,種目処理!$J$2:$AC$51,19)),"",VLOOKUP($A6,種目処理!$J$2:$AC$51,19))</f>
        <v/>
      </c>
      <c r="J6" s="132" t="str">
        <f>IF(ISBLANK(VLOOKUP($A6,種目処理!$J$2:$AC$51,20)),"",VLOOKUP($A6,種目処理!$J$2:$AC$51,20))</f>
        <v/>
      </c>
      <c r="K6" s="7"/>
      <c r="L6" s="1"/>
      <c r="M6" s="1"/>
      <c r="N6" s="3"/>
      <c r="O6" s="41"/>
      <c r="P6" s="42"/>
      <c r="Q6" s="42"/>
      <c r="R6" s="42"/>
      <c r="S6" s="43"/>
      <c r="T6" s="3"/>
      <c r="U6" s="3"/>
      <c r="V6" s="3"/>
      <c r="W6" s="3"/>
      <c r="X6" s="3"/>
      <c r="Y6" s="3"/>
      <c r="Z6" s="3"/>
      <c r="AA6" s="1"/>
      <c r="AB6" s="1"/>
      <c r="AE6" s="7"/>
      <c r="AF6" s="7"/>
      <c r="AG6" s="7"/>
      <c r="AH6" s="7"/>
      <c r="AI6" s="7"/>
      <c r="AJ6" s="7"/>
      <c r="AK6" s="7"/>
      <c r="AL6" s="7"/>
      <c r="AM6" s="7"/>
      <c r="AN6" s="7"/>
      <c r="AO6" s="7"/>
      <c r="AP6" s="7"/>
      <c r="AQ6" s="7"/>
      <c r="AR6" s="7"/>
      <c r="AS6" s="7"/>
    </row>
    <row r="7" spans="1:45" customFormat="1" ht="23.25" customHeight="1">
      <c r="A7" s="23">
        <v>3</v>
      </c>
      <c r="B7" s="101" t="str">
        <f>IF(ISBLANK(VLOOKUP($A7,種目処理!$J$2:$AC$51,12)),"",VLOOKUP($A7,種目処理!$J$2:$AC$51,12))</f>
        <v/>
      </c>
      <c r="C7" s="101" t="str">
        <f>IF(ISBLANK(VLOOKUP($A7,種目処理!$J$2:$AC$51,13)),"",VLOOKUP($A7,種目処理!$J$2:$AC$51,13))</f>
        <v/>
      </c>
      <c r="D7" s="101" t="str">
        <f>IF(ISBLANK(VLOOKUP($A7,種目処理!$J$2:$AC$51,14)),"",VLOOKUP($A7,種目処理!$J$2:$AC$51,14))</f>
        <v/>
      </c>
      <c r="E7" s="101" t="str">
        <f>IF(ISBLANK(VLOOKUP($A7,種目処理!$J$2:$AC$51,15)),"",VLOOKUP($A7,種目処理!$J$2:$AC$51,15))</f>
        <v/>
      </c>
      <c r="F7" s="105" t="str">
        <f>IF(ISBLANK(VLOOKUP($A7,種目処理!$J$2:$AC$51,16)),"",VLOOKUP($A7,種目処理!$J$2:$AC$51,16))</f>
        <v/>
      </c>
      <c r="G7" s="106" t="str">
        <f>IF(ISBLANK(VLOOKUP($A7,種目処理!$J$2:$AC$51,17)),"",VLOOKUP($A7,種目処理!$J$2:$AC$51,17))</f>
        <v/>
      </c>
      <c r="H7" s="109" t="str">
        <f>IF(ISBLANK(VLOOKUP($A7,種目処理!$J$2:$AC$51,18)),"",VLOOKUP($A7,種目処理!$J$2:$AC$51,18))</f>
        <v/>
      </c>
      <c r="I7" s="108" t="str">
        <f>IF(ISBLANK(VLOOKUP($A7,種目処理!$J$2:$AC$51,19)),"",VLOOKUP($A7,種目処理!$J$2:$AC$51,19))</f>
        <v/>
      </c>
      <c r="J7" s="132" t="str">
        <f>IF(ISBLANK(VLOOKUP($A7,種目処理!$J$2:$AC$51,20)),"",VLOOKUP($A7,種目処理!$J$2:$AC$51,20))</f>
        <v/>
      </c>
      <c r="K7" s="7"/>
      <c r="L7" s="1"/>
      <c r="M7" s="1"/>
      <c r="N7" s="3"/>
      <c r="O7" s="41"/>
      <c r="P7" s="42"/>
      <c r="Q7" s="42"/>
      <c r="R7" s="42"/>
      <c r="S7" s="43"/>
      <c r="T7" s="3"/>
      <c r="U7" s="3"/>
      <c r="V7" s="3"/>
      <c r="W7" s="3"/>
      <c r="X7" s="3"/>
      <c r="Y7" s="3"/>
      <c r="Z7" s="3"/>
      <c r="AA7" s="1"/>
      <c r="AB7" s="1"/>
      <c r="AE7" s="7"/>
      <c r="AF7" s="7"/>
      <c r="AG7" s="7"/>
      <c r="AH7" s="7"/>
      <c r="AI7" s="7"/>
      <c r="AJ7" s="7"/>
      <c r="AK7" s="7"/>
      <c r="AL7" s="7"/>
      <c r="AM7" s="7"/>
      <c r="AN7" s="7"/>
      <c r="AO7" s="7"/>
      <c r="AP7" s="7"/>
      <c r="AQ7" s="7"/>
      <c r="AR7" s="7"/>
      <c r="AS7" s="7"/>
    </row>
    <row r="8" spans="1:45" customFormat="1" ht="23.25" customHeight="1">
      <c r="A8" s="23">
        <v>4</v>
      </c>
      <c r="B8" s="101" t="str">
        <f>IF(ISBLANK(VLOOKUP($A8,種目処理!$J$2:$AC$51,12)),"",VLOOKUP($A8,種目処理!$J$2:$AC$51,12))</f>
        <v/>
      </c>
      <c r="C8" s="101" t="str">
        <f>IF(ISBLANK(VLOOKUP($A8,種目処理!$J$2:$AC$51,13)),"",VLOOKUP($A8,種目処理!$J$2:$AC$51,13))</f>
        <v/>
      </c>
      <c r="D8" s="101" t="str">
        <f>IF(ISBLANK(VLOOKUP($A8,種目処理!$J$2:$AC$51,14)),"",VLOOKUP($A8,種目処理!$J$2:$AC$51,14))</f>
        <v/>
      </c>
      <c r="E8" s="101" t="str">
        <f>IF(ISBLANK(VLOOKUP($A8,種目処理!$J$2:$AC$51,15)),"",VLOOKUP($A8,種目処理!$J$2:$AC$51,15))</f>
        <v/>
      </c>
      <c r="F8" s="105" t="str">
        <f>IF(ISBLANK(VLOOKUP($A8,種目処理!$J$2:$AC$51,16)),"",VLOOKUP($A8,種目処理!$J$2:$AC$51,16))</f>
        <v/>
      </c>
      <c r="G8" s="106" t="str">
        <f>IF(ISBLANK(VLOOKUP($A8,種目処理!$J$2:$AC$51,17)),"",VLOOKUP($A8,種目処理!$J$2:$AC$51,17))</f>
        <v/>
      </c>
      <c r="H8" s="109" t="str">
        <f>IF(ISBLANK(VLOOKUP($A8,種目処理!$J$2:$AC$51,18)),"",VLOOKUP($A8,種目処理!$J$2:$AC$51,18))</f>
        <v/>
      </c>
      <c r="I8" s="108" t="str">
        <f>IF(ISBLANK(VLOOKUP($A8,種目処理!$J$2:$AC$51,19)),"",VLOOKUP($A8,種目処理!$J$2:$AC$51,19))</f>
        <v/>
      </c>
      <c r="J8" s="132" t="str">
        <f>IF(ISBLANK(VLOOKUP($A8,種目処理!$J$2:$AC$51,20)),"",VLOOKUP($A8,種目処理!$J$2:$AC$51,20))</f>
        <v/>
      </c>
      <c r="K8" s="7"/>
      <c r="L8" s="1"/>
      <c r="M8" s="1"/>
      <c r="N8" s="3"/>
      <c r="O8" s="41"/>
      <c r="P8" s="42"/>
      <c r="Q8" s="42"/>
      <c r="R8" s="42"/>
      <c r="S8" s="43"/>
      <c r="T8" s="3"/>
      <c r="U8" s="3"/>
      <c r="V8" s="3"/>
      <c r="W8" s="3"/>
      <c r="X8" s="3"/>
      <c r="Y8" s="3"/>
      <c r="Z8" s="3"/>
      <c r="AA8" s="1"/>
      <c r="AB8" s="1"/>
      <c r="AE8" s="7"/>
      <c r="AF8" s="7"/>
      <c r="AG8" s="7"/>
      <c r="AH8" s="7"/>
      <c r="AI8" s="7"/>
      <c r="AJ8" s="7"/>
      <c r="AK8" s="7"/>
      <c r="AL8" s="7"/>
      <c r="AM8" s="7"/>
      <c r="AN8" s="7"/>
      <c r="AO8" s="7"/>
      <c r="AP8" s="7"/>
      <c r="AQ8" s="7"/>
      <c r="AR8" s="7"/>
      <c r="AS8" s="7"/>
    </row>
    <row r="9" spans="1:45" customFormat="1" ht="23.25" customHeight="1">
      <c r="A9" s="23">
        <v>5</v>
      </c>
      <c r="B9" s="101" t="str">
        <f>IF(ISBLANK(VLOOKUP($A9,種目処理!$J$2:$AC$51,12)),"",VLOOKUP($A9,種目処理!$J$2:$AC$51,12))</f>
        <v/>
      </c>
      <c r="C9" s="101" t="str">
        <f>IF(ISBLANK(VLOOKUP($A9,種目処理!$J$2:$AC$51,13)),"",VLOOKUP($A9,種目処理!$J$2:$AC$51,13))</f>
        <v/>
      </c>
      <c r="D9" s="101" t="str">
        <f>IF(ISBLANK(VLOOKUP($A9,種目処理!$J$2:$AC$51,14)),"",VLOOKUP($A9,種目処理!$J$2:$AC$51,14))</f>
        <v/>
      </c>
      <c r="E9" s="101" t="str">
        <f>IF(ISBLANK(VLOOKUP($A9,種目処理!$J$2:$AC$51,15)),"",VLOOKUP($A9,種目処理!$J$2:$AC$51,15))</f>
        <v/>
      </c>
      <c r="F9" s="105" t="str">
        <f>IF(ISBLANK(VLOOKUP($A9,種目処理!$J$2:$AC$51,16)),"",VLOOKUP($A9,種目処理!$J$2:$AC$51,16))</f>
        <v/>
      </c>
      <c r="G9" s="106" t="str">
        <f>IF(ISBLANK(VLOOKUP($A9,種目処理!$J$2:$AC$51,17)),"",VLOOKUP($A9,種目処理!$J$2:$AC$51,17))</f>
        <v/>
      </c>
      <c r="H9" s="109" t="str">
        <f>IF(ISBLANK(VLOOKUP($A9,種目処理!$J$2:$AC$51,18)),"",VLOOKUP($A9,種目処理!$J$2:$AC$51,18))</f>
        <v/>
      </c>
      <c r="I9" s="108" t="str">
        <f>IF(ISBLANK(VLOOKUP($A9,種目処理!$J$2:$AC$51,19)),"",VLOOKUP($A9,種目処理!$J$2:$AC$51,19))</f>
        <v/>
      </c>
      <c r="J9" s="132" t="str">
        <f>IF(ISBLANK(VLOOKUP($A9,種目処理!$J$2:$AC$51,20)),"",VLOOKUP($A9,種目処理!$J$2:$AC$51,20))</f>
        <v/>
      </c>
      <c r="K9" s="7"/>
      <c r="L9" s="1"/>
      <c r="M9" s="1"/>
      <c r="N9" s="3"/>
      <c r="O9" s="41"/>
      <c r="P9" s="42"/>
      <c r="Q9" s="42"/>
      <c r="R9" s="42"/>
      <c r="S9" s="43"/>
      <c r="T9" s="3"/>
      <c r="U9" s="3"/>
      <c r="V9" s="3"/>
      <c r="W9" s="3"/>
      <c r="X9" s="3"/>
      <c r="Y9" s="3"/>
      <c r="Z9" s="3"/>
      <c r="AA9" s="1"/>
      <c r="AB9" s="1"/>
      <c r="AE9" s="7"/>
      <c r="AF9" s="7"/>
      <c r="AG9" s="7"/>
      <c r="AH9" s="7"/>
      <c r="AI9" s="7"/>
      <c r="AJ9" s="7"/>
      <c r="AK9" s="7"/>
      <c r="AL9" s="7"/>
      <c r="AM9" s="7"/>
      <c r="AN9" s="7"/>
      <c r="AO9" s="7"/>
      <c r="AP9" s="7"/>
      <c r="AQ9" s="7"/>
      <c r="AR9" s="7"/>
      <c r="AS9" s="7"/>
    </row>
    <row r="10" spans="1:45" customFormat="1" ht="23.25" customHeight="1">
      <c r="A10" s="23">
        <v>6</v>
      </c>
      <c r="B10" s="101" t="str">
        <f>IF(ISBLANK(VLOOKUP($A10,種目処理!$J$2:$AC$51,12)),"",VLOOKUP($A10,種目処理!$J$2:$AC$51,12))</f>
        <v/>
      </c>
      <c r="C10" s="101" t="str">
        <f>IF(ISBLANK(VLOOKUP($A10,種目処理!$J$2:$AC$51,13)),"",VLOOKUP($A10,種目処理!$J$2:$AC$51,13))</f>
        <v/>
      </c>
      <c r="D10" s="101" t="str">
        <f>IF(ISBLANK(VLOOKUP($A10,種目処理!$J$2:$AC$51,14)),"",VLOOKUP($A10,種目処理!$J$2:$AC$51,14))</f>
        <v/>
      </c>
      <c r="E10" s="101" t="str">
        <f>IF(ISBLANK(VLOOKUP($A10,種目処理!$J$2:$AC$51,15)),"",VLOOKUP($A10,種目処理!$J$2:$AC$51,15))</f>
        <v/>
      </c>
      <c r="F10" s="105" t="str">
        <f>IF(ISBLANK(VLOOKUP($A10,種目処理!$J$2:$AC$51,16)),"",VLOOKUP($A10,種目処理!$J$2:$AC$51,16))</f>
        <v/>
      </c>
      <c r="G10" s="106" t="str">
        <f>IF(ISBLANK(VLOOKUP($A10,種目処理!$J$2:$AC$51,17)),"",VLOOKUP($A10,種目処理!$J$2:$AC$51,17))</f>
        <v/>
      </c>
      <c r="H10" s="109" t="str">
        <f>IF(ISBLANK(VLOOKUP($A10,種目処理!$J$2:$AC$51,18)),"",VLOOKUP($A10,種目処理!$J$2:$AC$51,18))</f>
        <v/>
      </c>
      <c r="I10" s="108" t="str">
        <f>IF(ISBLANK(VLOOKUP($A10,種目処理!$J$2:$AC$51,19)),"",VLOOKUP($A10,種目処理!$J$2:$AC$51,19))</f>
        <v/>
      </c>
      <c r="J10" s="132" t="str">
        <f>IF(ISBLANK(VLOOKUP($A10,種目処理!$J$2:$AC$51,20)),"",VLOOKUP($A10,種目処理!$J$2:$AC$51,20))</f>
        <v/>
      </c>
      <c r="K10" s="7"/>
      <c r="L10" s="1"/>
      <c r="M10" s="1"/>
      <c r="N10" s="3"/>
      <c r="O10" s="41"/>
      <c r="P10" s="42"/>
      <c r="Q10" s="42"/>
      <c r="R10" s="42"/>
      <c r="S10" s="43"/>
      <c r="T10" s="3"/>
      <c r="U10" s="3"/>
      <c r="V10" s="3"/>
      <c r="W10" s="3"/>
      <c r="X10" s="3"/>
      <c r="Y10" s="3"/>
      <c r="Z10" s="3"/>
      <c r="AA10" s="1"/>
      <c r="AB10" s="1"/>
      <c r="AE10" s="7"/>
      <c r="AF10" s="7"/>
      <c r="AG10" s="7"/>
      <c r="AH10" s="7"/>
      <c r="AI10" s="7"/>
      <c r="AJ10" s="7"/>
      <c r="AK10" s="7"/>
      <c r="AL10" s="7"/>
      <c r="AM10" s="7"/>
      <c r="AN10" s="7"/>
      <c r="AO10" s="7"/>
      <c r="AP10" s="7"/>
      <c r="AQ10" s="7"/>
      <c r="AR10" s="7"/>
      <c r="AS10" s="7"/>
    </row>
    <row r="11" spans="1:45" customFormat="1" ht="23.25" customHeight="1">
      <c r="A11" s="23">
        <v>7</v>
      </c>
      <c r="B11" s="101" t="str">
        <f>IF(ISBLANK(VLOOKUP($A11,種目処理!$J$2:$AC$51,12)),"",VLOOKUP($A11,種目処理!$J$2:$AC$51,12))</f>
        <v/>
      </c>
      <c r="C11" s="101" t="str">
        <f>IF(ISBLANK(VLOOKUP($A11,種目処理!$J$2:$AC$51,13)),"",VLOOKUP($A11,種目処理!$J$2:$AC$51,13))</f>
        <v/>
      </c>
      <c r="D11" s="101" t="str">
        <f>IF(ISBLANK(VLOOKUP($A11,種目処理!$J$2:$AC$51,14)),"",VLOOKUP($A11,種目処理!$J$2:$AC$51,14))</f>
        <v/>
      </c>
      <c r="E11" s="101" t="str">
        <f>IF(ISBLANK(VLOOKUP($A11,種目処理!$J$2:$AC$51,15)),"",VLOOKUP($A11,種目処理!$J$2:$AC$51,15))</f>
        <v/>
      </c>
      <c r="F11" s="105" t="str">
        <f>IF(ISBLANK(VLOOKUP($A11,種目処理!$J$2:$AC$51,16)),"",VLOOKUP($A11,種目処理!$J$2:$AC$51,16))</f>
        <v/>
      </c>
      <c r="G11" s="106" t="str">
        <f>IF(ISBLANK(VLOOKUP($A11,種目処理!$J$2:$AC$51,17)),"",VLOOKUP($A11,種目処理!$J$2:$AC$51,17))</f>
        <v/>
      </c>
      <c r="H11" s="109" t="str">
        <f>IF(ISBLANK(VLOOKUP($A11,種目処理!$J$2:$AC$51,18)),"",VLOOKUP($A11,種目処理!$J$2:$AC$51,18))</f>
        <v/>
      </c>
      <c r="I11" s="108" t="str">
        <f>IF(ISBLANK(VLOOKUP($A11,種目処理!$J$2:$AC$51,19)),"",VLOOKUP($A11,種目処理!$J$2:$AC$51,19))</f>
        <v/>
      </c>
      <c r="J11" s="132" t="str">
        <f>IF(ISBLANK(VLOOKUP($A11,種目処理!$J$2:$AC$51,20)),"",VLOOKUP($A11,種目処理!$J$2:$AC$51,20))</f>
        <v/>
      </c>
      <c r="K11" s="7"/>
      <c r="L11" s="1"/>
      <c r="M11" s="1"/>
      <c r="N11" s="3"/>
      <c r="O11" s="41"/>
      <c r="P11" s="42"/>
      <c r="Q11" s="42"/>
      <c r="R11" s="42"/>
      <c r="S11" s="43"/>
      <c r="T11" s="3"/>
      <c r="U11" s="3"/>
      <c r="V11" s="3"/>
      <c r="W11" s="3"/>
      <c r="X11" s="3"/>
      <c r="Y11" s="3"/>
      <c r="Z11" s="3"/>
      <c r="AA11" s="1"/>
      <c r="AB11" s="1"/>
      <c r="AE11" s="7"/>
      <c r="AF11" s="7"/>
      <c r="AG11" s="7"/>
      <c r="AH11" s="7"/>
      <c r="AI11" s="7"/>
      <c r="AJ11" s="7"/>
      <c r="AK11" s="7"/>
      <c r="AL11" s="7"/>
      <c r="AM11" s="7"/>
      <c r="AN11" s="7"/>
      <c r="AO11" s="7"/>
      <c r="AP11" s="7"/>
      <c r="AQ11" s="7"/>
      <c r="AR11" s="7"/>
      <c r="AS11" s="7"/>
    </row>
    <row r="12" spans="1:45" customFormat="1" ht="23.25" customHeight="1">
      <c r="A12" s="23">
        <v>8</v>
      </c>
      <c r="B12" s="101" t="str">
        <f>IF(ISBLANK(VLOOKUP($A12,種目処理!$J$2:$AC$51,12)),"",VLOOKUP($A12,種目処理!$J$2:$AC$51,12))</f>
        <v/>
      </c>
      <c r="C12" s="101" t="str">
        <f>IF(ISBLANK(VLOOKUP($A12,種目処理!$J$2:$AC$51,13)),"",VLOOKUP($A12,種目処理!$J$2:$AC$51,13))</f>
        <v/>
      </c>
      <c r="D12" s="101" t="str">
        <f>IF(ISBLANK(VLOOKUP($A12,種目処理!$J$2:$AC$51,14)),"",VLOOKUP($A12,種目処理!$J$2:$AC$51,14))</f>
        <v/>
      </c>
      <c r="E12" s="101" t="str">
        <f>IF(ISBLANK(VLOOKUP($A12,種目処理!$J$2:$AC$51,15)),"",VLOOKUP($A12,種目処理!$J$2:$AC$51,15))</f>
        <v/>
      </c>
      <c r="F12" s="105" t="str">
        <f>IF(ISBLANK(VLOOKUP($A12,種目処理!$J$2:$AC$51,16)),"",VLOOKUP($A12,種目処理!$J$2:$AC$51,16))</f>
        <v/>
      </c>
      <c r="G12" s="106" t="str">
        <f>IF(ISBLANK(VLOOKUP($A12,種目処理!$J$2:$AC$51,17)),"",VLOOKUP($A12,種目処理!$J$2:$AC$51,17))</f>
        <v/>
      </c>
      <c r="H12" s="109" t="str">
        <f>IF(ISBLANK(VLOOKUP($A12,種目処理!$J$2:$AC$51,18)),"",VLOOKUP($A12,種目処理!$J$2:$AC$51,18))</f>
        <v/>
      </c>
      <c r="I12" s="108" t="str">
        <f>IF(ISBLANK(VLOOKUP($A12,種目処理!$J$2:$AC$51,19)),"",VLOOKUP($A12,種目処理!$J$2:$AC$51,19))</f>
        <v/>
      </c>
      <c r="J12" s="132" t="str">
        <f>IF(ISBLANK(VLOOKUP($A12,種目処理!$J$2:$AC$51,20)),"",VLOOKUP($A12,種目処理!$J$2:$AC$51,20))</f>
        <v/>
      </c>
      <c r="K12" s="7"/>
      <c r="L12" s="1"/>
      <c r="M12" s="1"/>
      <c r="N12" s="3"/>
      <c r="O12" s="41"/>
      <c r="P12" s="42"/>
      <c r="Q12" s="42"/>
      <c r="R12" s="42"/>
      <c r="S12" s="43"/>
      <c r="T12" s="3"/>
      <c r="U12" s="3"/>
      <c r="V12" s="3"/>
      <c r="W12" s="3"/>
      <c r="X12" s="3"/>
      <c r="Y12" s="3"/>
      <c r="Z12" s="3"/>
      <c r="AA12" s="1"/>
      <c r="AB12" s="1"/>
      <c r="AE12" s="7"/>
      <c r="AF12" s="7"/>
      <c r="AG12" s="7"/>
      <c r="AH12" s="7"/>
      <c r="AI12" s="7"/>
      <c r="AJ12" s="7"/>
      <c r="AK12" s="7"/>
      <c r="AL12" s="7"/>
      <c r="AM12" s="7"/>
      <c r="AN12" s="7"/>
      <c r="AO12" s="7"/>
      <c r="AP12" s="7"/>
      <c r="AQ12" s="7"/>
      <c r="AR12" s="7"/>
      <c r="AS12" s="7"/>
    </row>
    <row r="13" spans="1:45" customFormat="1" ht="23.25" customHeight="1">
      <c r="A13" s="23">
        <v>9</v>
      </c>
      <c r="B13" s="101" t="str">
        <f>IF(ISBLANK(VLOOKUP($A13,種目処理!$J$2:$AC$51,12)),"",VLOOKUP($A13,種目処理!$J$2:$AC$51,12))</f>
        <v/>
      </c>
      <c r="C13" s="101" t="str">
        <f>IF(ISBLANK(VLOOKUP($A13,種目処理!$J$2:$AC$51,13)),"",VLOOKUP($A13,種目処理!$J$2:$AC$51,13))</f>
        <v/>
      </c>
      <c r="D13" s="101" t="str">
        <f>IF(ISBLANK(VLOOKUP($A13,種目処理!$J$2:$AC$51,14)),"",VLOOKUP($A13,種目処理!$J$2:$AC$51,14))</f>
        <v/>
      </c>
      <c r="E13" s="101" t="str">
        <f>IF(ISBLANK(VLOOKUP($A13,種目処理!$J$2:$AC$51,15)),"",VLOOKUP($A13,種目処理!$J$2:$AC$51,15))</f>
        <v/>
      </c>
      <c r="F13" s="105" t="str">
        <f>IF(ISBLANK(VLOOKUP($A13,種目処理!$J$2:$AC$51,16)),"",VLOOKUP($A13,種目処理!$J$2:$AC$51,16))</f>
        <v/>
      </c>
      <c r="G13" s="106" t="str">
        <f>IF(ISBLANK(VLOOKUP($A13,種目処理!$J$2:$AC$51,17)),"",VLOOKUP($A13,種目処理!$J$2:$AC$51,17))</f>
        <v/>
      </c>
      <c r="H13" s="109" t="str">
        <f>IF(ISBLANK(VLOOKUP($A13,種目処理!$J$2:$AC$51,18)),"",VLOOKUP($A13,種目処理!$J$2:$AC$51,18))</f>
        <v/>
      </c>
      <c r="I13" s="108" t="str">
        <f>IF(ISBLANK(VLOOKUP($A13,種目処理!$J$2:$AC$51,19)),"",VLOOKUP($A13,種目処理!$J$2:$AC$51,19))</f>
        <v/>
      </c>
      <c r="J13" s="132" t="str">
        <f>IF(ISBLANK(VLOOKUP($A13,種目処理!$J$2:$AC$51,20)),"",VLOOKUP($A13,種目処理!$J$2:$AC$51,20))</f>
        <v/>
      </c>
      <c r="K13" s="7"/>
      <c r="L13" s="1"/>
      <c r="M13" s="1"/>
      <c r="N13" s="3"/>
      <c r="O13" s="41"/>
      <c r="P13" s="42"/>
      <c r="Q13" s="42"/>
      <c r="R13" s="42"/>
      <c r="S13" s="43"/>
      <c r="T13" s="3"/>
      <c r="U13" s="3"/>
      <c r="V13" s="3"/>
      <c r="W13" s="3"/>
      <c r="X13" s="3"/>
      <c r="Y13" s="3"/>
      <c r="Z13" s="3"/>
      <c r="AA13" s="1"/>
      <c r="AB13" s="1"/>
      <c r="AE13" s="7"/>
      <c r="AF13" s="7"/>
      <c r="AG13" s="7"/>
      <c r="AH13" s="7"/>
      <c r="AI13" s="7"/>
      <c r="AJ13" s="7"/>
      <c r="AK13" s="7"/>
      <c r="AL13" s="7"/>
      <c r="AM13" s="7"/>
      <c r="AN13" s="7"/>
      <c r="AO13" s="7"/>
      <c r="AP13" s="7"/>
      <c r="AQ13" s="7"/>
      <c r="AR13" s="7"/>
      <c r="AS13" s="7"/>
    </row>
    <row r="14" spans="1:45" customFormat="1" ht="23.25" customHeight="1">
      <c r="A14" s="23">
        <v>10</v>
      </c>
      <c r="B14" s="101" t="str">
        <f>IF(ISBLANK(VLOOKUP($A14,種目処理!$J$2:$AC$51,12)),"",VLOOKUP($A14,種目処理!$J$2:$AC$51,12))</f>
        <v/>
      </c>
      <c r="C14" s="101" t="str">
        <f>IF(ISBLANK(VLOOKUP($A14,種目処理!$J$2:$AC$51,13)),"",VLOOKUP($A14,種目処理!$J$2:$AC$51,13))</f>
        <v/>
      </c>
      <c r="D14" s="101" t="str">
        <f>IF(ISBLANK(VLOOKUP($A14,種目処理!$J$2:$AC$51,14)),"",VLOOKUP($A14,種目処理!$J$2:$AC$51,14))</f>
        <v/>
      </c>
      <c r="E14" s="101" t="str">
        <f>IF(ISBLANK(VLOOKUP($A14,種目処理!$J$2:$AC$51,15)),"",VLOOKUP($A14,種目処理!$J$2:$AC$51,15))</f>
        <v/>
      </c>
      <c r="F14" s="105" t="str">
        <f>IF(ISBLANK(VLOOKUP($A14,種目処理!$J$2:$AC$51,16)),"",VLOOKUP($A14,種目処理!$J$2:$AC$51,16))</f>
        <v/>
      </c>
      <c r="G14" s="106" t="str">
        <f>IF(ISBLANK(VLOOKUP($A14,種目処理!$J$2:$AC$51,17)),"",VLOOKUP($A14,種目処理!$J$2:$AC$51,17))</f>
        <v/>
      </c>
      <c r="H14" s="109" t="str">
        <f>IF(ISBLANK(VLOOKUP($A14,種目処理!$J$2:$AC$51,18)),"",VLOOKUP($A14,種目処理!$J$2:$AC$51,18))</f>
        <v/>
      </c>
      <c r="I14" s="108" t="str">
        <f>IF(ISBLANK(VLOOKUP($A14,種目処理!$J$2:$AC$51,19)),"",VLOOKUP($A14,種目処理!$J$2:$AC$51,19))</f>
        <v/>
      </c>
      <c r="J14" s="132" t="str">
        <f>IF(ISBLANK(VLOOKUP($A14,種目処理!$J$2:$AC$51,20)),"",VLOOKUP($A14,種目処理!$J$2:$AC$51,20))</f>
        <v/>
      </c>
      <c r="K14" s="7"/>
      <c r="L14" s="1"/>
      <c r="M14" s="1"/>
      <c r="N14" s="3"/>
      <c r="O14" s="41"/>
      <c r="P14" s="42"/>
      <c r="Q14" s="42"/>
      <c r="R14" s="42"/>
      <c r="S14" s="43"/>
      <c r="T14" s="3"/>
      <c r="U14" s="3"/>
      <c r="V14" s="3"/>
      <c r="W14" s="3"/>
      <c r="X14" s="3"/>
      <c r="Y14" s="3"/>
      <c r="Z14" s="3"/>
      <c r="AA14" s="1"/>
      <c r="AB14" s="1"/>
      <c r="AE14" s="7"/>
      <c r="AF14" s="7"/>
      <c r="AG14" s="7"/>
      <c r="AH14" s="7"/>
      <c r="AI14" s="7"/>
      <c r="AJ14" s="7"/>
      <c r="AK14" s="7"/>
      <c r="AL14" s="7"/>
      <c r="AM14" s="7"/>
      <c r="AN14" s="7"/>
      <c r="AO14" s="7"/>
      <c r="AP14" s="7"/>
      <c r="AQ14" s="7"/>
      <c r="AR14" s="7"/>
      <c r="AS14" s="7"/>
    </row>
    <row r="15" spans="1:45" customFormat="1" ht="23.25" customHeight="1">
      <c r="A15" s="23">
        <v>11</v>
      </c>
      <c r="B15" s="101" t="str">
        <f>IF(ISBLANK(VLOOKUP($A15,種目処理!$J$2:$AC$51,12)),"",VLOOKUP($A15,種目処理!$J$2:$AC$51,12))</f>
        <v/>
      </c>
      <c r="C15" s="101" t="str">
        <f>IF(ISBLANK(VLOOKUP($A15,種目処理!$J$2:$AC$51,13)),"",VLOOKUP($A15,種目処理!$J$2:$AC$51,13))</f>
        <v/>
      </c>
      <c r="D15" s="101" t="str">
        <f>IF(ISBLANK(VLOOKUP($A15,種目処理!$J$2:$AC$51,14)),"",VLOOKUP($A15,種目処理!$J$2:$AC$51,14))</f>
        <v/>
      </c>
      <c r="E15" s="101" t="str">
        <f>IF(ISBLANK(VLOOKUP($A15,種目処理!$J$2:$AC$51,15)),"",VLOOKUP($A15,種目処理!$J$2:$AC$51,15))</f>
        <v/>
      </c>
      <c r="F15" s="105" t="str">
        <f>IF(ISBLANK(VLOOKUP($A15,種目処理!$J$2:$AC$51,16)),"",VLOOKUP($A15,種目処理!$J$2:$AC$51,16))</f>
        <v/>
      </c>
      <c r="G15" s="106" t="str">
        <f>IF(ISBLANK(VLOOKUP($A15,種目処理!$J$2:$AC$51,17)),"",VLOOKUP($A15,種目処理!$J$2:$AC$51,17))</f>
        <v/>
      </c>
      <c r="H15" s="109" t="str">
        <f>IF(ISBLANK(VLOOKUP($A15,種目処理!$J$2:$AC$51,18)),"",VLOOKUP($A15,種目処理!$J$2:$AC$51,18))</f>
        <v/>
      </c>
      <c r="I15" s="108" t="str">
        <f>IF(ISBLANK(VLOOKUP($A15,種目処理!$J$2:$AC$51,19)),"",VLOOKUP($A15,種目処理!$J$2:$AC$51,19))</f>
        <v/>
      </c>
      <c r="J15" s="132" t="str">
        <f>IF(ISBLANK(VLOOKUP($A15,種目処理!$J$2:$AC$51,20)),"",VLOOKUP($A15,種目処理!$J$2:$AC$51,20))</f>
        <v/>
      </c>
      <c r="K15" s="7"/>
      <c r="L15" s="1"/>
      <c r="M15" s="1"/>
      <c r="N15" s="3"/>
      <c r="O15" s="41"/>
      <c r="P15" s="42"/>
      <c r="Q15" s="42"/>
      <c r="R15" s="42"/>
      <c r="S15" s="43"/>
      <c r="T15" s="3"/>
      <c r="U15" s="3"/>
      <c r="V15" s="3"/>
      <c r="W15" s="3"/>
      <c r="X15" s="3"/>
      <c r="Y15" s="3"/>
      <c r="Z15" s="3"/>
      <c r="AA15" s="1"/>
      <c r="AB15" s="1"/>
      <c r="AE15" s="7"/>
      <c r="AF15" s="7"/>
      <c r="AG15" s="7"/>
      <c r="AH15" s="7"/>
      <c r="AI15" s="7"/>
      <c r="AJ15" s="7"/>
      <c r="AK15" s="7"/>
      <c r="AL15" s="7"/>
      <c r="AM15" s="7"/>
      <c r="AN15" s="7"/>
      <c r="AO15" s="7"/>
      <c r="AP15" s="7"/>
      <c r="AQ15" s="7"/>
      <c r="AR15" s="7"/>
      <c r="AS15" s="7"/>
    </row>
    <row r="16" spans="1:45" customFormat="1" ht="23.25" customHeight="1">
      <c r="A16" s="23">
        <v>12</v>
      </c>
      <c r="B16" s="101" t="str">
        <f>IF(ISBLANK(VLOOKUP($A16,種目処理!$J$2:$AC$51,12)),"",VLOOKUP($A16,種目処理!$J$2:$AC$51,12))</f>
        <v/>
      </c>
      <c r="C16" s="101" t="str">
        <f>IF(ISBLANK(VLOOKUP($A16,種目処理!$J$2:$AC$51,13)),"",VLOOKUP($A16,種目処理!$J$2:$AC$51,13))</f>
        <v/>
      </c>
      <c r="D16" s="101" t="str">
        <f>IF(ISBLANK(VLOOKUP($A16,種目処理!$J$2:$AC$51,14)),"",VLOOKUP($A16,種目処理!$J$2:$AC$51,14))</f>
        <v/>
      </c>
      <c r="E16" s="101" t="str">
        <f>IF(ISBLANK(VLOOKUP($A16,種目処理!$J$2:$AC$51,15)),"",VLOOKUP($A16,種目処理!$J$2:$AC$51,15))</f>
        <v/>
      </c>
      <c r="F16" s="105" t="str">
        <f>IF(ISBLANK(VLOOKUP($A16,種目処理!$J$2:$AC$51,16)),"",VLOOKUP($A16,種目処理!$J$2:$AC$51,16))</f>
        <v/>
      </c>
      <c r="G16" s="106" t="str">
        <f>IF(ISBLANK(VLOOKUP($A16,種目処理!$J$2:$AC$51,17)),"",VLOOKUP($A16,種目処理!$J$2:$AC$51,17))</f>
        <v/>
      </c>
      <c r="H16" s="109" t="str">
        <f>IF(ISBLANK(VLOOKUP($A16,種目処理!$J$2:$AC$51,18)),"",VLOOKUP($A16,種目処理!$J$2:$AC$51,18))</f>
        <v/>
      </c>
      <c r="I16" s="108" t="str">
        <f>IF(ISBLANK(VLOOKUP($A16,種目処理!$J$2:$AC$51,19)),"",VLOOKUP($A16,種目処理!$J$2:$AC$51,19))</f>
        <v/>
      </c>
      <c r="J16" s="132" t="str">
        <f>IF(ISBLANK(VLOOKUP($A16,種目処理!$J$2:$AC$51,20)),"",VLOOKUP($A16,種目処理!$J$2:$AC$51,20))</f>
        <v/>
      </c>
      <c r="K16" s="7"/>
      <c r="L16" s="1"/>
      <c r="M16" s="1"/>
      <c r="N16" s="3"/>
      <c r="O16" s="41"/>
      <c r="P16" s="42"/>
      <c r="Q16" s="42"/>
      <c r="R16" s="42"/>
      <c r="S16" s="43"/>
      <c r="T16" s="3"/>
      <c r="U16" s="3"/>
      <c r="V16" s="3"/>
      <c r="W16" s="3"/>
      <c r="X16" s="3"/>
      <c r="Y16" s="3"/>
      <c r="Z16" s="3"/>
      <c r="AA16" s="1"/>
      <c r="AB16" s="1"/>
      <c r="AE16" s="7"/>
      <c r="AF16" s="7"/>
      <c r="AG16" s="7"/>
      <c r="AH16" s="7"/>
      <c r="AI16" s="7"/>
      <c r="AJ16" s="7"/>
      <c r="AK16" s="7"/>
      <c r="AL16" s="7"/>
      <c r="AM16" s="7"/>
      <c r="AN16" s="7"/>
      <c r="AO16" s="7"/>
      <c r="AP16" s="7"/>
      <c r="AQ16" s="7"/>
      <c r="AR16" s="7"/>
      <c r="AS16" s="7"/>
    </row>
    <row r="17" spans="1:45" customFormat="1" ht="23.25" customHeight="1">
      <c r="A17" s="23">
        <v>13</v>
      </c>
      <c r="B17" s="101" t="str">
        <f>IF(ISBLANK(VLOOKUP($A17,種目処理!$J$2:$AC$51,12)),"",VLOOKUP($A17,種目処理!$J$2:$AC$51,12))</f>
        <v/>
      </c>
      <c r="C17" s="101" t="str">
        <f>IF(ISBLANK(VLOOKUP($A17,種目処理!$J$2:$AC$51,13)),"",VLOOKUP($A17,種目処理!$J$2:$AC$51,13))</f>
        <v/>
      </c>
      <c r="D17" s="101" t="str">
        <f>IF(ISBLANK(VLOOKUP($A17,種目処理!$J$2:$AC$51,14)),"",VLOOKUP($A17,種目処理!$J$2:$AC$51,14))</f>
        <v/>
      </c>
      <c r="E17" s="101" t="str">
        <f>IF(ISBLANK(VLOOKUP($A17,種目処理!$J$2:$AC$51,15)),"",VLOOKUP($A17,種目処理!$J$2:$AC$51,15))</f>
        <v/>
      </c>
      <c r="F17" s="105" t="str">
        <f>IF(ISBLANK(VLOOKUP($A17,種目処理!$J$2:$AC$51,16)),"",VLOOKUP($A17,種目処理!$J$2:$AC$51,16))</f>
        <v/>
      </c>
      <c r="G17" s="106" t="str">
        <f>IF(ISBLANK(VLOOKUP($A17,種目処理!$J$2:$AC$51,17)),"",VLOOKUP($A17,種目処理!$J$2:$AC$51,17))</f>
        <v/>
      </c>
      <c r="H17" s="109" t="str">
        <f>IF(ISBLANK(VLOOKUP($A17,種目処理!$J$2:$AC$51,18)),"",VLOOKUP($A17,種目処理!$J$2:$AC$51,18))</f>
        <v/>
      </c>
      <c r="I17" s="108" t="str">
        <f>IF(ISBLANK(VLOOKUP($A17,種目処理!$J$2:$AC$51,19)),"",VLOOKUP($A17,種目処理!$J$2:$AC$51,19))</f>
        <v/>
      </c>
      <c r="J17" s="132" t="str">
        <f>IF(ISBLANK(VLOOKUP($A17,種目処理!$J$2:$AC$51,20)),"",VLOOKUP($A17,種目処理!$J$2:$AC$51,20))</f>
        <v/>
      </c>
      <c r="K17" s="7"/>
      <c r="L17" s="1"/>
      <c r="M17" s="1"/>
      <c r="N17" s="3"/>
      <c r="O17" s="41"/>
      <c r="P17" s="42"/>
      <c r="Q17" s="42"/>
      <c r="R17" s="42"/>
      <c r="S17" s="43"/>
      <c r="T17" s="3"/>
      <c r="U17" s="3"/>
      <c r="V17" s="3"/>
      <c r="W17" s="3"/>
      <c r="X17" s="3"/>
      <c r="Y17" s="3"/>
      <c r="Z17" s="3"/>
      <c r="AA17" s="1"/>
      <c r="AB17" s="1"/>
      <c r="AE17" s="7"/>
      <c r="AF17" s="7"/>
      <c r="AG17" s="7"/>
      <c r="AH17" s="7"/>
      <c r="AI17" s="7"/>
      <c r="AJ17" s="7"/>
      <c r="AK17" s="7"/>
      <c r="AL17" s="7"/>
      <c r="AM17" s="7"/>
      <c r="AN17" s="7"/>
      <c r="AO17" s="7"/>
      <c r="AP17" s="7"/>
      <c r="AQ17" s="7"/>
      <c r="AR17" s="7"/>
      <c r="AS17" s="7"/>
    </row>
    <row r="18" spans="1:45" customFormat="1" ht="23.25" customHeight="1">
      <c r="A18" s="23">
        <v>14</v>
      </c>
      <c r="B18" s="101" t="str">
        <f>IF(ISBLANK(VLOOKUP($A18,種目処理!$J$2:$AC$51,12)),"",VLOOKUP($A18,種目処理!$J$2:$AC$51,12))</f>
        <v/>
      </c>
      <c r="C18" s="101" t="str">
        <f>IF(ISBLANK(VLOOKUP($A18,種目処理!$J$2:$AC$51,13)),"",VLOOKUP($A18,種目処理!$J$2:$AC$51,13))</f>
        <v/>
      </c>
      <c r="D18" s="101" t="str">
        <f>IF(ISBLANK(VLOOKUP($A18,種目処理!$J$2:$AC$51,14)),"",VLOOKUP($A18,種目処理!$J$2:$AC$51,14))</f>
        <v/>
      </c>
      <c r="E18" s="101" t="str">
        <f>IF(ISBLANK(VLOOKUP($A18,種目処理!$J$2:$AC$51,15)),"",VLOOKUP($A18,種目処理!$J$2:$AC$51,15))</f>
        <v/>
      </c>
      <c r="F18" s="105" t="str">
        <f>IF(ISBLANK(VLOOKUP($A18,種目処理!$J$2:$AC$51,16)),"",VLOOKUP($A18,種目処理!$J$2:$AC$51,16))</f>
        <v/>
      </c>
      <c r="G18" s="106" t="str">
        <f>IF(ISBLANK(VLOOKUP($A18,種目処理!$J$2:$AC$51,17)),"",VLOOKUP($A18,種目処理!$J$2:$AC$51,17))</f>
        <v/>
      </c>
      <c r="H18" s="109" t="str">
        <f>IF(ISBLANK(VLOOKUP($A18,種目処理!$J$2:$AC$51,18)),"",VLOOKUP($A18,種目処理!$J$2:$AC$51,18))</f>
        <v/>
      </c>
      <c r="I18" s="108" t="str">
        <f>IF(ISBLANK(VLOOKUP($A18,種目処理!$J$2:$AC$51,19)),"",VLOOKUP($A18,種目処理!$J$2:$AC$51,19))</f>
        <v/>
      </c>
      <c r="J18" s="132" t="str">
        <f>IF(ISBLANK(VLOOKUP($A18,種目処理!$J$2:$AC$51,20)),"",VLOOKUP($A18,種目処理!$J$2:$AC$51,20))</f>
        <v/>
      </c>
      <c r="K18" s="7"/>
      <c r="L18" s="1"/>
      <c r="M18" s="1"/>
      <c r="N18" s="3"/>
      <c r="O18" s="41"/>
      <c r="P18" s="42"/>
      <c r="Q18" s="42"/>
      <c r="R18" s="42"/>
      <c r="S18" s="43"/>
      <c r="T18" s="3"/>
      <c r="U18" s="3"/>
      <c r="V18" s="3"/>
      <c r="W18" s="3"/>
      <c r="X18" s="3"/>
      <c r="Y18" s="3"/>
      <c r="Z18" s="3"/>
      <c r="AA18" s="1"/>
      <c r="AB18" s="1"/>
      <c r="AE18" s="7"/>
      <c r="AF18" s="7"/>
      <c r="AG18" s="7"/>
      <c r="AH18" s="7"/>
      <c r="AI18" s="7"/>
      <c r="AJ18" s="7"/>
      <c r="AK18" s="7"/>
      <c r="AL18" s="7"/>
      <c r="AM18" s="7"/>
      <c r="AN18" s="7"/>
      <c r="AO18" s="7"/>
      <c r="AP18" s="7"/>
      <c r="AQ18" s="7"/>
      <c r="AR18" s="7"/>
      <c r="AS18" s="7"/>
    </row>
    <row r="19" spans="1:45" customFormat="1" ht="23.25" customHeight="1">
      <c r="A19" s="23">
        <v>15</v>
      </c>
      <c r="B19" s="101" t="str">
        <f>IF(ISBLANK(VLOOKUP($A19,種目処理!$J$2:$AC$51,12)),"",VLOOKUP($A19,種目処理!$J$2:$AC$51,12))</f>
        <v/>
      </c>
      <c r="C19" s="101" t="str">
        <f>IF(ISBLANK(VLOOKUP($A19,種目処理!$J$2:$AC$51,13)),"",VLOOKUP($A19,種目処理!$J$2:$AC$51,13))</f>
        <v/>
      </c>
      <c r="D19" s="101" t="str">
        <f>IF(ISBLANK(VLOOKUP($A19,種目処理!$J$2:$AC$51,14)),"",VLOOKUP($A19,種目処理!$J$2:$AC$51,14))</f>
        <v/>
      </c>
      <c r="E19" s="101" t="str">
        <f>IF(ISBLANK(VLOOKUP($A19,種目処理!$J$2:$AC$51,15)),"",VLOOKUP($A19,種目処理!$J$2:$AC$51,15))</f>
        <v/>
      </c>
      <c r="F19" s="105" t="str">
        <f>IF(ISBLANK(VLOOKUP($A19,種目処理!$J$2:$AC$51,16)),"",VLOOKUP($A19,種目処理!$J$2:$AC$51,16))</f>
        <v/>
      </c>
      <c r="G19" s="106" t="str">
        <f>IF(ISBLANK(VLOOKUP($A19,種目処理!$J$2:$AC$51,17)),"",VLOOKUP($A19,種目処理!$J$2:$AC$51,17))</f>
        <v/>
      </c>
      <c r="H19" s="109" t="str">
        <f>IF(ISBLANK(VLOOKUP($A19,種目処理!$J$2:$AC$51,18)),"",VLOOKUP($A19,種目処理!$J$2:$AC$51,18))</f>
        <v/>
      </c>
      <c r="I19" s="108" t="str">
        <f>IF(ISBLANK(VLOOKUP($A19,種目処理!$J$2:$AC$51,19)),"",VLOOKUP($A19,種目処理!$J$2:$AC$51,19))</f>
        <v/>
      </c>
      <c r="J19" s="132" t="str">
        <f>IF(ISBLANK(VLOOKUP($A19,種目処理!$J$2:$AC$51,20)),"",VLOOKUP($A19,種目処理!$J$2:$AC$51,20))</f>
        <v/>
      </c>
      <c r="K19" s="7"/>
      <c r="L19" s="1"/>
      <c r="M19" s="1"/>
      <c r="N19" s="3"/>
      <c r="O19" s="41"/>
      <c r="P19" s="42"/>
      <c r="Q19" s="42"/>
      <c r="R19" s="42"/>
      <c r="S19" s="43"/>
      <c r="T19" s="3"/>
      <c r="U19" s="3"/>
      <c r="V19" s="3"/>
      <c r="W19" s="3"/>
      <c r="X19" s="3"/>
      <c r="Y19" s="3"/>
      <c r="Z19" s="3"/>
      <c r="AA19" s="1"/>
      <c r="AB19" s="1"/>
      <c r="AE19" s="7"/>
      <c r="AF19" s="7"/>
      <c r="AG19" s="7"/>
      <c r="AH19" s="7"/>
      <c r="AI19" s="7"/>
      <c r="AJ19" s="7"/>
      <c r="AK19" s="7"/>
      <c r="AL19" s="7"/>
      <c r="AM19" s="7"/>
      <c r="AN19" s="7"/>
      <c r="AO19" s="7"/>
      <c r="AP19" s="7"/>
      <c r="AQ19" s="7"/>
      <c r="AR19" s="7"/>
      <c r="AS19" s="7"/>
    </row>
    <row r="20" spans="1:45" customFormat="1" ht="23.25" customHeight="1">
      <c r="A20" s="23">
        <v>16</v>
      </c>
      <c r="B20" s="101" t="str">
        <f>IF(ISBLANK(VLOOKUP($A20,種目処理!$J$2:$AC$51,12)),"",VLOOKUP($A20,種目処理!$J$2:$AC$51,12))</f>
        <v/>
      </c>
      <c r="C20" s="101" t="str">
        <f>IF(ISBLANK(VLOOKUP($A20,種目処理!$J$2:$AC$51,13)),"",VLOOKUP($A20,種目処理!$J$2:$AC$51,13))</f>
        <v/>
      </c>
      <c r="D20" s="101" t="str">
        <f>IF(ISBLANK(VLOOKUP($A20,種目処理!$J$2:$AC$51,14)),"",VLOOKUP($A20,種目処理!$J$2:$AC$51,14))</f>
        <v/>
      </c>
      <c r="E20" s="101" t="str">
        <f>IF(ISBLANK(VLOOKUP($A20,種目処理!$J$2:$AC$51,15)),"",VLOOKUP($A20,種目処理!$J$2:$AC$51,15))</f>
        <v/>
      </c>
      <c r="F20" s="105" t="str">
        <f>IF(ISBLANK(VLOOKUP($A20,種目処理!$J$2:$AC$51,16)),"",VLOOKUP($A20,種目処理!$J$2:$AC$51,16))</f>
        <v/>
      </c>
      <c r="G20" s="106" t="str">
        <f>IF(ISBLANK(VLOOKUP($A20,種目処理!$J$2:$AC$51,17)),"",VLOOKUP($A20,種目処理!$J$2:$AC$51,17))</f>
        <v/>
      </c>
      <c r="H20" s="109" t="str">
        <f>IF(ISBLANK(VLOOKUP($A20,種目処理!$J$2:$AC$51,18)),"",VLOOKUP($A20,種目処理!$J$2:$AC$51,18))</f>
        <v/>
      </c>
      <c r="I20" s="108" t="str">
        <f>IF(ISBLANK(VLOOKUP($A20,種目処理!$J$2:$AC$51,19)),"",VLOOKUP($A20,種目処理!$J$2:$AC$51,19))</f>
        <v/>
      </c>
      <c r="J20" s="132" t="str">
        <f>IF(ISBLANK(VLOOKUP($A20,種目処理!$J$2:$AC$51,20)),"",VLOOKUP($A20,種目処理!$J$2:$AC$51,20))</f>
        <v/>
      </c>
      <c r="K20" s="7"/>
      <c r="L20" s="1"/>
      <c r="M20" s="1"/>
      <c r="N20" s="3"/>
      <c r="O20" s="41"/>
      <c r="P20" s="42"/>
      <c r="Q20" s="42"/>
      <c r="R20" s="42"/>
      <c r="S20" s="43"/>
      <c r="T20" s="3"/>
      <c r="U20" s="3"/>
      <c r="V20" s="3"/>
      <c r="W20" s="3"/>
      <c r="X20" s="3"/>
      <c r="Y20" s="3"/>
      <c r="Z20" s="3"/>
      <c r="AA20" s="1"/>
      <c r="AB20" s="1"/>
      <c r="AE20" s="7"/>
      <c r="AF20" s="7"/>
      <c r="AG20" s="7"/>
      <c r="AH20" s="7"/>
      <c r="AI20" s="7"/>
      <c r="AJ20" s="7"/>
      <c r="AK20" s="7"/>
      <c r="AL20" s="7"/>
      <c r="AM20" s="7"/>
      <c r="AN20" s="7"/>
      <c r="AO20" s="7"/>
      <c r="AP20" s="7"/>
      <c r="AQ20" s="7"/>
      <c r="AR20" s="7"/>
      <c r="AS20" s="7"/>
    </row>
    <row r="21" spans="1:45" customFormat="1" ht="23.25" customHeight="1">
      <c r="A21" s="23">
        <v>17</v>
      </c>
      <c r="B21" s="101" t="str">
        <f>IF(ISBLANK(VLOOKUP($A21,種目処理!$J$2:$AC$51,12)),"",VLOOKUP($A21,種目処理!$J$2:$AC$51,12))</f>
        <v/>
      </c>
      <c r="C21" s="101" t="str">
        <f>IF(ISBLANK(VLOOKUP($A21,種目処理!$J$2:$AC$51,13)),"",VLOOKUP($A21,種目処理!$J$2:$AC$51,13))</f>
        <v/>
      </c>
      <c r="D21" s="101" t="str">
        <f>IF(ISBLANK(VLOOKUP($A21,種目処理!$J$2:$AC$51,14)),"",VLOOKUP($A21,種目処理!$J$2:$AC$51,14))</f>
        <v/>
      </c>
      <c r="E21" s="101" t="str">
        <f>IF(ISBLANK(VLOOKUP($A21,種目処理!$J$2:$AC$51,15)),"",VLOOKUP($A21,種目処理!$J$2:$AC$51,15))</f>
        <v/>
      </c>
      <c r="F21" s="105" t="str">
        <f>IF(ISBLANK(VLOOKUP($A21,種目処理!$J$2:$AC$51,16)),"",VLOOKUP($A21,種目処理!$J$2:$AC$51,16))</f>
        <v/>
      </c>
      <c r="G21" s="106" t="str">
        <f>IF(ISBLANK(VLOOKUP($A21,種目処理!$J$2:$AC$51,17)),"",VLOOKUP($A21,種目処理!$J$2:$AC$51,17))</f>
        <v/>
      </c>
      <c r="H21" s="109" t="str">
        <f>IF(ISBLANK(VLOOKUP($A21,種目処理!$J$2:$AC$51,18)),"",VLOOKUP($A21,種目処理!$J$2:$AC$51,18))</f>
        <v/>
      </c>
      <c r="I21" s="108" t="str">
        <f>IF(ISBLANK(VLOOKUP($A21,種目処理!$J$2:$AC$51,19)),"",VLOOKUP($A21,種目処理!$J$2:$AC$51,19))</f>
        <v/>
      </c>
      <c r="J21" s="132" t="str">
        <f>IF(ISBLANK(VLOOKUP($A21,種目処理!$J$2:$AC$51,20)),"",VLOOKUP($A21,種目処理!$J$2:$AC$51,20))</f>
        <v/>
      </c>
      <c r="K21" s="7"/>
      <c r="L21" s="1"/>
      <c r="M21" s="1"/>
      <c r="N21" s="3"/>
      <c r="O21" s="41"/>
      <c r="P21" s="42"/>
      <c r="Q21" s="42"/>
      <c r="R21" s="42"/>
      <c r="S21" s="43"/>
      <c r="T21" s="3"/>
      <c r="U21" s="3"/>
      <c r="V21" s="3"/>
      <c r="W21" s="3"/>
      <c r="X21" s="3"/>
      <c r="Y21" s="3"/>
      <c r="Z21" s="3"/>
      <c r="AA21" s="1"/>
      <c r="AB21" s="1"/>
      <c r="AE21" s="7"/>
      <c r="AF21" s="7"/>
      <c r="AG21" s="7"/>
      <c r="AH21" s="7"/>
      <c r="AI21" s="7"/>
      <c r="AJ21" s="7"/>
      <c r="AK21" s="7"/>
      <c r="AL21" s="7"/>
      <c r="AM21" s="7"/>
      <c r="AN21" s="7"/>
      <c r="AO21" s="7"/>
      <c r="AP21" s="7"/>
      <c r="AQ21" s="7"/>
      <c r="AR21" s="7"/>
      <c r="AS21" s="7"/>
    </row>
    <row r="22" spans="1:45" customFormat="1" ht="23.25" customHeight="1">
      <c r="A22" s="23">
        <v>18</v>
      </c>
      <c r="B22" s="101" t="str">
        <f>IF(ISBLANK(VLOOKUP($A22,種目処理!$J$2:$AC$51,12)),"",VLOOKUP($A22,種目処理!$J$2:$AC$51,12))</f>
        <v/>
      </c>
      <c r="C22" s="101" t="str">
        <f>IF(ISBLANK(VLOOKUP($A22,種目処理!$J$2:$AC$51,13)),"",VLOOKUP($A22,種目処理!$J$2:$AC$51,13))</f>
        <v/>
      </c>
      <c r="D22" s="101" t="str">
        <f>IF(ISBLANK(VLOOKUP($A22,種目処理!$J$2:$AC$51,14)),"",VLOOKUP($A22,種目処理!$J$2:$AC$51,14))</f>
        <v/>
      </c>
      <c r="E22" s="101" t="str">
        <f>IF(ISBLANK(VLOOKUP($A22,種目処理!$J$2:$AC$51,15)),"",VLOOKUP($A22,種目処理!$J$2:$AC$51,15))</f>
        <v/>
      </c>
      <c r="F22" s="105" t="str">
        <f>IF(ISBLANK(VLOOKUP($A22,種目処理!$J$2:$AC$51,16)),"",VLOOKUP($A22,種目処理!$J$2:$AC$51,16))</f>
        <v/>
      </c>
      <c r="G22" s="106" t="str">
        <f>IF(ISBLANK(VLOOKUP($A22,種目処理!$J$2:$AC$51,17)),"",VLOOKUP($A22,種目処理!$J$2:$AC$51,17))</f>
        <v/>
      </c>
      <c r="H22" s="109" t="str">
        <f>IF(ISBLANK(VLOOKUP($A22,種目処理!$J$2:$AC$51,18)),"",VLOOKUP($A22,種目処理!$J$2:$AC$51,18))</f>
        <v/>
      </c>
      <c r="I22" s="108" t="str">
        <f>IF(ISBLANK(VLOOKUP($A22,種目処理!$J$2:$AC$51,19)),"",VLOOKUP($A22,種目処理!$J$2:$AC$51,19))</f>
        <v/>
      </c>
      <c r="J22" s="132" t="str">
        <f>IF(ISBLANK(VLOOKUP($A22,種目処理!$J$2:$AC$51,20)),"",VLOOKUP($A22,種目処理!$J$2:$AC$51,20))</f>
        <v/>
      </c>
      <c r="K22" s="7"/>
      <c r="L22" s="1"/>
      <c r="M22" s="1"/>
      <c r="N22" s="3"/>
      <c r="O22" s="41"/>
      <c r="P22" s="42"/>
      <c r="Q22" s="42"/>
      <c r="R22" s="42"/>
      <c r="S22" s="43"/>
      <c r="T22" s="3"/>
      <c r="U22" s="3"/>
      <c r="V22" s="3"/>
      <c r="W22" s="3"/>
      <c r="X22" s="3"/>
      <c r="Y22" s="3"/>
      <c r="Z22" s="3"/>
      <c r="AA22" s="1"/>
      <c r="AB22" s="1"/>
      <c r="AE22" s="7"/>
      <c r="AF22" s="7"/>
      <c r="AG22" s="7"/>
      <c r="AH22" s="7"/>
      <c r="AI22" s="7"/>
      <c r="AJ22" s="7"/>
      <c r="AK22" s="7"/>
      <c r="AL22" s="7"/>
      <c r="AM22" s="7"/>
      <c r="AN22" s="7"/>
      <c r="AO22" s="7"/>
      <c r="AP22" s="7"/>
      <c r="AQ22" s="7"/>
      <c r="AR22" s="7"/>
      <c r="AS22" s="7"/>
    </row>
    <row r="23" spans="1:45" customFormat="1" ht="23.25" customHeight="1">
      <c r="A23" s="23">
        <v>19</v>
      </c>
      <c r="B23" s="101" t="str">
        <f>IF(ISBLANK(VLOOKUP($A23,種目処理!$J$2:$AC$51,12)),"",VLOOKUP($A23,種目処理!$J$2:$AC$51,12))</f>
        <v/>
      </c>
      <c r="C23" s="101" t="str">
        <f>IF(ISBLANK(VLOOKUP($A23,種目処理!$J$2:$AC$51,13)),"",VLOOKUP($A23,種目処理!$J$2:$AC$51,13))</f>
        <v/>
      </c>
      <c r="D23" s="101" t="str">
        <f>IF(ISBLANK(VLOOKUP($A23,種目処理!$J$2:$AC$51,14)),"",VLOOKUP($A23,種目処理!$J$2:$AC$51,14))</f>
        <v/>
      </c>
      <c r="E23" s="101" t="str">
        <f>IF(ISBLANK(VLOOKUP($A23,種目処理!$J$2:$AC$51,15)),"",VLOOKUP($A23,種目処理!$J$2:$AC$51,15))</f>
        <v/>
      </c>
      <c r="F23" s="105" t="str">
        <f>IF(ISBLANK(VLOOKUP($A23,種目処理!$J$2:$AC$51,16)),"",VLOOKUP($A23,種目処理!$J$2:$AC$51,16))</f>
        <v/>
      </c>
      <c r="G23" s="106" t="str">
        <f>IF(ISBLANK(VLOOKUP($A23,種目処理!$J$2:$AC$51,17)),"",VLOOKUP($A23,種目処理!$J$2:$AC$51,17))</f>
        <v/>
      </c>
      <c r="H23" s="109" t="str">
        <f>IF(ISBLANK(VLOOKUP($A23,種目処理!$J$2:$AC$51,18)),"",VLOOKUP($A23,種目処理!$J$2:$AC$51,18))</f>
        <v/>
      </c>
      <c r="I23" s="108" t="str">
        <f>IF(ISBLANK(VLOOKUP($A23,種目処理!$J$2:$AC$51,19)),"",VLOOKUP($A23,種目処理!$J$2:$AC$51,19))</f>
        <v/>
      </c>
      <c r="J23" s="132" t="str">
        <f>IF(ISBLANK(VLOOKUP($A23,種目処理!$J$2:$AC$51,20)),"",VLOOKUP($A23,種目処理!$J$2:$AC$51,20))</f>
        <v/>
      </c>
      <c r="K23" s="7"/>
      <c r="L23" s="1"/>
      <c r="M23" s="1"/>
      <c r="N23" s="3"/>
      <c r="O23" s="41"/>
      <c r="P23" s="42"/>
      <c r="Q23" s="42"/>
      <c r="R23" s="42"/>
      <c r="S23" s="43"/>
      <c r="T23" s="3"/>
      <c r="U23" s="3"/>
      <c r="V23" s="3"/>
      <c r="W23" s="3"/>
      <c r="X23" s="3"/>
      <c r="Y23" s="3"/>
      <c r="Z23" s="3"/>
      <c r="AA23" s="1"/>
      <c r="AB23" s="1"/>
      <c r="AE23" s="7"/>
      <c r="AF23" s="7"/>
      <c r="AG23" s="7"/>
      <c r="AH23" s="7"/>
      <c r="AI23" s="7"/>
      <c r="AJ23" s="7"/>
      <c r="AK23" s="7"/>
      <c r="AL23" s="7"/>
      <c r="AM23" s="7"/>
      <c r="AN23" s="7"/>
      <c r="AO23" s="7"/>
      <c r="AP23" s="7"/>
      <c r="AQ23" s="7"/>
      <c r="AR23" s="7"/>
      <c r="AS23" s="7"/>
    </row>
    <row r="24" spans="1:45" customFormat="1" ht="23.25" customHeight="1">
      <c r="A24" s="23">
        <v>20</v>
      </c>
      <c r="B24" s="101" t="str">
        <f>IF(ISBLANK(VLOOKUP($A24,種目処理!$J$2:$AC$51,12)),"",VLOOKUP($A24,種目処理!$J$2:$AC$51,12))</f>
        <v/>
      </c>
      <c r="C24" s="101" t="str">
        <f>IF(ISBLANK(VLOOKUP($A24,種目処理!$J$2:$AC$51,13)),"",VLOOKUP($A24,種目処理!$J$2:$AC$51,13))</f>
        <v/>
      </c>
      <c r="D24" s="101" t="str">
        <f>IF(ISBLANK(VLOOKUP($A24,種目処理!$J$2:$AC$51,14)),"",VLOOKUP($A24,種目処理!$J$2:$AC$51,14))</f>
        <v/>
      </c>
      <c r="E24" s="101" t="str">
        <f>IF(ISBLANK(VLOOKUP($A24,種目処理!$J$2:$AC$51,15)),"",VLOOKUP($A24,種目処理!$J$2:$AC$51,15))</f>
        <v/>
      </c>
      <c r="F24" s="105" t="str">
        <f>IF(ISBLANK(VLOOKUP($A24,種目処理!$J$2:$AC$51,16)),"",VLOOKUP($A24,種目処理!$J$2:$AC$51,16))</f>
        <v/>
      </c>
      <c r="G24" s="106" t="str">
        <f>IF(ISBLANK(VLOOKUP($A24,種目処理!$J$2:$AC$51,17)),"",VLOOKUP($A24,種目処理!$J$2:$AC$51,17))</f>
        <v/>
      </c>
      <c r="H24" s="109" t="str">
        <f>IF(ISBLANK(VLOOKUP($A24,種目処理!$J$2:$AC$51,18)),"",VLOOKUP($A24,種目処理!$J$2:$AC$51,18))</f>
        <v/>
      </c>
      <c r="I24" s="108" t="str">
        <f>IF(ISBLANK(VLOOKUP($A24,種目処理!$J$2:$AC$51,19)),"",VLOOKUP($A24,種目処理!$J$2:$AC$51,19))</f>
        <v/>
      </c>
      <c r="J24" s="132" t="str">
        <f>IF(ISBLANK(VLOOKUP($A24,種目処理!$J$2:$AC$51,20)),"",VLOOKUP($A24,種目処理!$J$2:$AC$51,20))</f>
        <v/>
      </c>
      <c r="K24" s="7"/>
      <c r="L24" s="1"/>
      <c r="M24" s="1"/>
      <c r="N24" s="3"/>
      <c r="O24" s="41"/>
      <c r="P24" s="42"/>
      <c r="Q24" s="42"/>
      <c r="R24" s="42"/>
      <c r="S24" s="43"/>
      <c r="T24" s="3"/>
      <c r="U24" s="3"/>
      <c r="V24" s="3"/>
      <c r="W24" s="3"/>
      <c r="X24" s="3"/>
      <c r="Y24" s="3"/>
      <c r="Z24" s="3"/>
      <c r="AA24" s="1"/>
      <c r="AB24" s="1"/>
      <c r="AE24" s="7"/>
      <c r="AF24" s="7"/>
      <c r="AG24" s="7"/>
      <c r="AH24" s="7"/>
      <c r="AI24" s="7"/>
      <c r="AJ24" s="7"/>
      <c r="AK24" s="7"/>
      <c r="AL24" s="7"/>
      <c r="AM24" s="7"/>
      <c r="AN24" s="7"/>
      <c r="AO24" s="7"/>
      <c r="AP24" s="7"/>
      <c r="AQ24" s="7"/>
      <c r="AR24" s="7"/>
      <c r="AS24" s="7"/>
    </row>
    <row r="25" spans="1:45" customFormat="1" ht="23.25" customHeight="1">
      <c r="A25" s="23">
        <v>21</v>
      </c>
      <c r="B25" s="101" t="str">
        <f>IF(ISBLANK(VLOOKUP($A25,種目処理!$J$2:$AC$51,12)),"",VLOOKUP($A25,種目処理!$J$2:$AC$51,12))</f>
        <v/>
      </c>
      <c r="C25" s="101" t="str">
        <f>IF(ISBLANK(VLOOKUP($A25,種目処理!$J$2:$AC$51,13)),"",VLOOKUP($A25,種目処理!$J$2:$AC$51,13))</f>
        <v/>
      </c>
      <c r="D25" s="101" t="str">
        <f>IF(ISBLANK(VLOOKUP($A25,種目処理!$J$2:$AC$51,14)),"",VLOOKUP($A25,種目処理!$J$2:$AC$51,14))</f>
        <v/>
      </c>
      <c r="E25" s="101" t="str">
        <f>IF(ISBLANK(VLOOKUP($A25,種目処理!$J$2:$AC$51,15)),"",VLOOKUP($A25,種目処理!$J$2:$AC$51,15))</f>
        <v/>
      </c>
      <c r="F25" s="105" t="str">
        <f>IF(ISBLANK(VLOOKUP($A25,種目処理!$J$2:$AC$51,16)),"",VLOOKUP($A25,種目処理!$J$2:$AC$51,16))</f>
        <v/>
      </c>
      <c r="G25" s="106" t="str">
        <f>IF(ISBLANK(VLOOKUP($A25,種目処理!$J$2:$AC$51,17)),"",VLOOKUP($A25,種目処理!$J$2:$AC$51,17))</f>
        <v/>
      </c>
      <c r="H25" s="109" t="str">
        <f>IF(ISBLANK(VLOOKUP($A25,種目処理!$J$2:$AC$51,18)),"",VLOOKUP($A25,種目処理!$J$2:$AC$51,18))</f>
        <v/>
      </c>
      <c r="I25" s="108" t="str">
        <f>IF(ISBLANK(VLOOKUP($A25,種目処理!$J$2:$AC$51,19)),"",VLOOKUP($A25,種目処理!$J$2:$AC$51,19))</f>
        <v/>
      </c>
      <c r="J25" s="132" t="str">
        <f>IF(ISBLANK(VLOOKUP($A25,種目処理!$J$2:$AC$51,20)),"",VLOOKUP($A25,種目処理!$J$2:$AC$51,20))</f>
        <v/>
      </c>
      <c r="K25" s="7"/>
      <c r="L25" s="1"/>
      <c r="M25" s="1"/>
      <c r="N25" s="3"/>
      <c r="O25" s="41"/>
      <c r="P25" s="42"/>
      <c r="Q25" s="42"/>
      <c r="R25" s="42"/>
      <c r="S25" s="43"/>
      <c r="T25" s="3"/>
      <c r="U25" s="3"/>
      <c r="V25" s="3"/>
      <c r="W25" s="3"/>
      <c r="X25" s="3"/>
      <c r="Y25" s="3"/>
      <c r="Z25" s="3"/>
      <c r="AA25" s="1"/>
      <c r="AB25" s="1"/>
      <c r="AE25" s="7"/>
      <c r="AF25" s="7"/>
      <c r="AG25" s="7"/>
      <c r="AH25" s="7"/>
      <c r="AI25" s="7"/>
      <c r="AJ25" s="7"/>
      <c r="AK25" s="7"/>
      <c r="AL25" s="7"/>
      <c r="AM25" s="7"/>
      <c r="AN25" s="7"/>
      <c r="AO25" s="7"/>
      <c r="AP25" s="7"/>
      <c r="AQ25" s="7"/>
      <c r="AR25" s="7"/>
      <c r="AS25" s="7"/>
    </row>
    <row r="26" spans="1:45" customFormat="1" ht="23.25" customHeight="1">
      <c r="A26" s="23">
        <v>22</v>
      </c>
      <c r="B26" s="101" t="str">
        <f>IF(ISBLANK(VLOOKUP($A26,種目処理!$J$2:$AC$51,12)),"",VLOOKUP($A26,種目処理!$J$2:$AC$51,12))</f>
        <v/>
      </c>
      <c r="C26" s="101" t="str">
        <f>IF(ISBLANK(VLOOKUP($A26,種目処理!$J$2:$AC$51,13)),"",VLOOKUP($A26,種目処理!$J$2:$AC$51,13))</f>
        <v/>
      </c>
      <c r="D26" s="101" t="str">
        <f>IF(ISBLANK(VLOOKUP($A26,種目処理!$J$2:$AC$51,14)),"",VLOOKUP($A26,種目処理!$J$2:$AC$51,14))</f>
        <v/>
      </c>
      <c r="E26" s="101" t="str">
        <f>IF(ISBLANK(VLOOKUP($A26,種目処理!$J$2:$AC$51,15)),"",VLOOKUP($A26,種目処理!$J$2:$AC$51,15))</f>
        <v/>
      </c>
      <c r="F26" s="105" t="str">
        <f>IF(ISBLANK(VLOOKUP($A26,種目処理!$J$2:$AC$51,16)),"",VLOOKUP($A26,種目処理!$J$2:$AC$51,16))</f>
        <v/>
      </c>
      <c r="G26" s="106" t="str">
        <f>IF(ISBLANK(VLOOKUP($A26,種目処理!$J$2:$AC$51,17)),"",VLOOKUP($A26,種目処理!$J$2:$AC$51,17))</f>
        <v/>
      </c>
      <c r="H26" s="109" t="str">
        <f>IF(ISBLANK(VLOOKUP($A26,種目処理!$J$2:$AC$51,18)),"",VLOOKUP($A26,種目処理!$J$2:$AC$51,18))</f>
        <v/>
      </c>
      <c r="I26" s="108" t="str">
        <f>IF(ISBLANK(VLOOKUP($A26,種目処理!$J$2:$AC$51,19)),"",VLOOKUP($A26,種目処理!$J$2:$AC$51,19))</f>
        <v/>
      </c>
      <c r="J26" s="132" t="str">
        <f>IF(ISBLANK(VLOOKUP($A26,種目処理!$J$2:$AC$51,20)),"",VLOOKUP($A26,種目処理!$J$2:$AC$51,20))</f>
        <v/>
      </c>
      <c r="K26" s="7"/>
      <c r="L26" s="1"/>
      <c r="M26" s="1"/>
      <c r="N26" s="3"/>
      <c r="O26" s="41"/>
      <c r="P26" s="42"/>
      <c r="Q26" s="42"/>
      <c r="R26" s="42"/>
      <c r="S26" s="43"/>
      <c r="T26" s="3"/>
      <c r="U26" s="3"/>
      <c r="V26" s="3"/>
      <c r="W26" s="3"/>
      <c r="X26" s="3"/>
      <c r="Y26" s="3"/>
      <c r="Z26" s="3"/>
      <c r="AA26" s="1"/>
      <c r="AB26" s="1"/>
      <c r="AE26" s="7"/>
      <c r="AF26" s="7"/>
      <c r="AG26" s="7"/>
      <c r="AH26" s="7"/>
      <c r="AI26" s="7"/>
      <c r="AJ26" s="7"/>
      <c r="AK26" s="7"/>
      <c r="AL26" s="7"/>
      <c r="AM26" s="7"/>
      <c r="AN26" s="7"/>
      <c r="AO26" s="7"/>
      <c r="AP26" s="7"/>
      <c r="AQ26" s="7"/>
      <c r="AR26" s="7"/>
      <c r="AS26" s="7"/>
    </row>
    <row r="27" spans="1:45" customFormat="1" ht="23.25" customHeight="1">
      <c r="A27" s="23">
        <v>23</v>
      </c>
      <c r="B27" s="101" t="str">
        <f>IF(ISBLANK(VLOOKUP($A27,種目処理!$J$2:$AC$51,12)),"",VLOOKUP($A27,種目処理!$J$2:$AC$51,12))</f>
        <v/>
      </c>
      <c r="C27" s="101" t="str">
        <f>IF(ISBLANK(VLOOKUP($A27,種目処理!$J$2:$AC$51,13)),"",VLOOKUP($A27,種目処理!$J$2:$AC$51,13))</f>
        <v/>
      </c>
      <c r="D27" s="101" t="str">
        <f>IF(ISBLANK(VLOOKUP($A27,種目処理!$J$2:$AC$51,14)),"",VLOOKUP($A27,種目処理!$J$2:$AC$51,14))</f>
        <v/>
      </c>
      <c r="E27" s="101" t="str">
        <f>IF(ISBLANK(VLOOKUP($A27,種目処理!$J$2:$AC$51,15)),"",VLOOKUP($A27,種目処理!$J$2:$AC$51,15))</f>
        <v/>
      </c>
      <c r="F27" s="105" t="str">
        <f>IF(ISBLANK(VLOOKUP($A27,種目処理!$J$2:$AC$51,16)),"",VLOOKUP($A27,種目処理!$J$2:$AC$51,16))</f>
        <v/>
      </c>
      <c r="G27" s="106" t="str">
        <f>IF(ISBLANK(VLOOKUP($A27,種目処理!$J$2:$AC$51,17)),"",VLOOKUP($A27,種目処理!$J$2:$AC$51,17))</f>
        <v/>
      </c>
      <c r="H27" s="109" t="str">
        <f>IF(ISBLANK(VLOOKUP($A27,種目処理!$J$2:$AC$51,18)),"",VLOOKUP($A27,種目処理!$J$2:$AC$51,18))</f>
        <v/>
      </c>
      <c r="I27" s="108" t="str">
        <f>IF(ISBLANK(VLOOKUP($A27,種目処理!$J$2:$AC$51,19)),"",VLOOKUP($A27,種目処理!$J$2:$AC$51,19))</f>
        <v/>
      </c>
      <c r="J27" s="132" t="str">
        <f>IF(ISBLANK(VLOOKUP($A27,種目処理!$J$2:$AC$51,20)),"",VLOOKUP($A27,種目処理!$J$2:$AC$51,20))</f>
        <v/>
      </c>
      <c r="K27" s="7"/>
      <c r="L27" s="1"/>
      <c r="M27" s="1"/>
      <c r="N27" s="3"/>
      <c r="O27" s="41"/>
      <c r="P27" s="42"/>
      <c r="Q27" s="42"/>
      <c r="R27" s="42"/>
      <c r="S27" s="43"/>
      <c r="T27" s="3"/>
      <c r="U27" s="3"/>
      <c r="V27" s="3"/>
      <c r="W27" s="3"/>
      <c r="X27" s="3"/>
      <c r="Y27" s="3"/>
      <c r="Z27" s="3"/>
      <c r="AA27" s="1"/>
      <c r="AB27" s="1"/>
      <c r="AE27" s="7"/>
      <c r="AF27" s="7"/>
      <c r="AG27" s="7"/>
      <c r="AH27" s="7"/>
      <c r="AI27" s="7"/>
      <c r="AJ27" s="7"/>
      <c r="AK27" s="7"/>
      <c r="AL27" s="7"/>
      <c r="AM27" s="7"/>
      <c r="AN27" s="7"/>
      <c r="AO27" s="7"/>
      <c r="AP27" s="7"/>
      <c r="AQ27" s="7"/>
      <c r="AR27" s="7"/>
      <c r="AS27" s="7"/>
    </row>
    <row r="28" spans="1:45" customFormat="1" ht="23.25" customHeight="1">
      <c r="A28" s="23">
        <v>24</v>
      </c>
      <c r="B28" s="101" t="str">
        <f>IF(ISBLANK(VLOOKUP($A28,種目処理!$J$2:$AC$51,12)),"",VLOOKUP($A28,種目処理!$J$2:$AC$51,12))</f>
        <v/>
      </c>
      <c r="C28" s="101" t="str">
        <f>IF(ISBLANK(VLOOKUP($A28,種目処理!$J$2:$AC$51,13)),"",VLOOKUP($A28,種目処理!$J$2:$AC$51,13))</f>
        <v/>
      </c>
      <c r="D28" s="101" t="str">
        <f>IF(ISBLANK(VLOOKUP($A28,種目処理!$J$2:$AC$51,14)),"",VLOOKUP($A28,種目処理!$J$2:$AC$51,14))</f>
        <v/>
      </c>
      <c r="E28" s="101" t="str">
        <f>IF(ISBLANK(VLOOKUP($A28,種目処理!$J$2:$AC$51,15)),"",VLOOKUP($A28,種目処理!$J$2:$AC$51,15))</f>
        <v/>
      </c>
      <c r="F28" s="105" t="str">
        <f>IF(ISBLANK(VLOOKUP($A28,種目処理!$J$2:$AC$51,16)),"",VLOOKUP($A28,種目処理!$J$2:$AC$51,16))</f>
        <v/>
      </c>
      <c r="G28" s="106" t="str">
        <f>IF(ISBLANK(VLOOKUP($A28,種目処理!$J$2:$AC$51,17)),"",VLOOKUP($A28,種目処理!$J$2:$AC$51,17))</f>
        <v/>
      </c>
      <c r="H28" s="109" t="str">
        <f>IF(ISBLANK(VLOOKUP($A28,種目処理!$J$2:$AC$51,18)),"",VLOOKUP($A28,種目処理!$J$2:$AC$51,18))</f>
        <v/>
      </c>
      <c r="I28" s="108" t="str">
        <f>IF(ISBLANK(VLOOKUP($A28,種目処理!$J$2:$AC$51,19)),"",VLOOKUP($A28,種目処理!$J$2:$AC$51,19))</f>
        <v/>
      </c>
      <c r="J28" s="132" t="str">
        <f>IF(ISBLANK(VLOOKUP($A28,種目処理!$J$2:$AC$51,20)),"",VLOOKUP($A28,種目処理!$J$2:$AC$51,20))</f>
        <v/>
      </c>
      <c r="K28" s="7"/>
      <c r="L28" s="1"/>
      <c r="M28" s="1"/>
      <c r="N28" s="3"/>
      <c r="O28" s="41"/>
      <c r="P28" s="42"/>
      <c r="Q28" s="42"/>
      <c r="R28" s="42"/>
      <c r="S28" s="43"/>
      <c r="T28" s="3"/>
      <c r="U28" s="3"/>
      <c r="V28" s="3"/>
      <c r="W28" s="3"/>
      <c r="X28" s="3"/>
      <c r="Y28" s="3"/>
      <c r="Z28" s="3"/>
      <c r="AA28" s="1"/>
      <c r="AB28" s="1"/>
      <c r="AE28" s="7"/>
      <c r="AF28" s="7"/>
      <c r="AG28" s="7"/>
      <c r="AH28" s="7"/>
      <c r="AI28" s="7"/>
      <c r="AJ28" s="7"/>
      <c r="AK28" s="7"/>
      <c r="AL28" s="7"/>
      <c r="AM28" s="7"/>
      <c r="AN28" s="7"/>
      <c r="AO28" s="7"/>
      <c r="AP28" s="7"/>
      <c r="AQ28" s="7"/>
      <c r="AR28" s="7"/>
      <c r="AS28" s="7"/>
    </row>
    <row r="29" spans="1:45" customFormat="1" ht="23.25" customHeight="1">
      <c r="A29" s="69">
        <v>25</v>
      </c>
      <c r="B29" s="110" t="str">
        <f>IF(ISBLANK(VLOOKUP($A29,種目処理!$J$2:$AC$51,12)),"",VLOOKUP($A29,種目処理!$J$2:$AC$51,12))</f>
        <v/>
      </c>
      <c r="C29" s="110" t="str">
        <f>IF(ISBLANK(VLOOKUP($A29,種目処理!$J$2:$AC$51,13)),"",VLOOKUP($A29,種目処理!$J$2:$AC$51,13))</f>
        <v/>
      </c>
      <c r="D29" s="110" t="str">
        <f>IF(ISBLANK(VLOOKUP($A29,種目処理!$J$2:$AC$51,14)),"",VLOOKUP($A29,種目処理!$J$2:$AC$51,14))</f>
        <v/>
      </c>
      <c r="E29" s="110" t="str">
        <f>IF(ISBLANK(VLOOKUP($A29,種目処理!$J$2:$AC$51,15)),"",VLOOKUP($A29,種目処理!$J$2:$AC$51,15))</f>
        <v/>
      </c>
      <c r="F29" s="111" t="str">
        <f>IF(ISBLANK(VLOOKUP($A29,種目処理!$J$2:$AC$51,16)),"",VLOOKUP($A29,種目処理!$J$2:$AC$51,16))</f>
        <v/>
      </c>
      <c r="G29" s="112" t="str">
        <f>IF(ISBLANK(VLOOKUP($A29,種目処理!$J$2:$AC$51,17)),"",VLOOKUP($A29,種目処理!$J$2:$AC$51,17))</f>
        <v/>
      </c>
      <c r="H29" s="113" t="str">
        <f>IF(ISBLANK(VLOOKUP($A29,種目処理!$J$2:$AC$51,18)),"",VLOOKUP($A29,種目処理!$J$2:$AC$51,18))</f>
        <v/>
      </c>
      <c r="I29" s="114" t="str">
        <f>IF(ISBLANK(VLOOKUP($A29,種目処理!$J$2:$AC$51,19)),"",VLOOKUP($A29,種目処理!$J$2:$AC$51,19))</f>
        <v/>
      </c>
      <c r="J29" s="133" t="str">
        <f>IF(ISBLANK(VLOOKUP($A29,種目処理!$J$2:$AC$51,20)),"",VLOOKUP($A29,種目処理!$J$2:$AC$51,20))</f>
        <v/>
      </c>
      <c r="K29" s="7"/>
      <c r="L29" s="1"/>
      <c r="M29" s="1"/>
      <c r="N29" s="3"/>
      <c r="O29" s="41"/>
      <c r="P29" s="42"/>
      <c r="Q29" s="42"/>
      <c r="R29" s="42"/>
      <c r="S29" s="43"/>
      <c r="T29" s="3"/>
      <c r="U29" s="3"/>
      <c r="V29" s="3"/>
      <c r="W29" s="3"/>
      <c r="X29" s="3"/>
      <c r="Y29" s="3"/>
      <c r="Z29" s="3"/>
      <c r="AA29" s="1"/>
      <c r="AB29" s="1"/>
      <c r="AE29" s="7"/>
      <c r="AF29" s="7"/>
      <c r="AG29" s="7"/>
      <c r="AH29" s="7"/>
      <c r="AI29" s="7"/>
      <c r="AJ29" s="7"/>
      <c r="AK29" s="7"/>
      <c r="AL29" s="7"/>
      <c r="AM29" s="7"/>
      <c r="AN29" s="7"/>
      <c r="AO29" s="7"/>
      <c r="AP29" s="7"/>
      <c r="AQ29" s="7"/>
      <c r="AR29" s="7"/>
      <c r="AS29" s="7"/>
    </row>
    <row r="30" spans="1:45" customFormat="1" ht="11.25" customHeight="1">
      <c r="A30" s="26"/>
      <c r="B30" s="76"/>
      <c r="C30" s="76"/>
      <c r="D30" s="76"/>
      <c r="E30" s="76"/>
      <c r="F30" s="8"/>
      <c r="G30" s="115"/>
      <c r="H30" s="115"/>
      <c r="I30" s="115"/>
      <c r="J30" s="115"/>
      <c r="K30" s="7"/>
      <c r="L30" s="1"/>
      <c r="M30" s="1"/>
      <c r="N30" s="3"/>
      <c r="O30" s="41"/>
      <c r="P30" s="42"/>
      <c r="Q30" s="42"/>
      <c r="R30" s="42"/>
      <c r="S30" s="43"/>
      <c r="T30" s="3"/>
      <c r="U30" s="3"/>
      <c r="V30" s="3"/>
      <c r="W30" s="3"/>
      <c r="X30" s="3"/>
      <c r="Y30" s="3"/>
      <c r="Z30" s="3"/>
      <c r="AA30" s="1"/>
      <c r="AB30" s="1"/>
      <c r="AE30" s="7"/>
      <c r="AF30" s="7"/>
      <c r="AG30" s="7"/>
      <c r="AH30" s="7"/>
      <c r="AI30" s="7"/>
      <c r="AJ30" s="7"/>
      <c r="AK30" s="7"/>
      <c r="AL30" s="7"/>
      <c r="AM30" s="7"/>
      <c r="AN30" s="7"/>
      <c r="AO30" s="7"/>
      <c r="AP30" s="7"/>
      <c r="AQ30" s="7"/>
      <c r="AR30" s="7"/>
      <c r="AS30" s="7"/>
    </row>
    <row r="31" spans="1:45" customFormat="1" ht="19.5" customHeight="1">
      <c r="A31" s="26"/>
      <c r="B31" s="138" t="s">
        <v>542</v>
      </c>
      <c r="C31" s="76"/>
      <c r="D31" s="74"/>
      <c r="E31" s="76"/>
      <c r="F31" s="116" t="s">
        <v>530</v>
      </c>
      <c r="G31" s="116" t="s">
        <v>531</v>
      </c>
      <c r="H31" s="117" t="s">
        <v>532</v>
      </c>
      <c r="I31" s="118" t="s">
        <v>482</v>
      </c>
      <c r="J31" s="118" t="s">
        <v>481</v>
      </c>
      <c r="K31" s="7"/>
      <c r="L31" s="1"/>
      <c r="M31" s="1"/>
      <c r="N31" s="3"/>
      <c r="O31" s="41"/>
      <c r="P31" s="42"/>
      <c r="Q31" s="42"/>
      <c r="R31" s="42"/>
      <c r="S31" s="43"/>
      <c r="T31" s="3"/>
      <c r="U31" s="3"/>
      <c r="V31" s="3"/>
      <c r="W31" s="3"/>
      <c r="X31" s="3"/>
      <c r="Y31" s="3"/>
      <c r="Z31" s="3"/>
      <c r="AA31" s="1"/>
      <c r="AB31" s="1"/>
      <c r="AE31" s="7"/>
      <c r="AF31" s="7"/>
      <c r="AG31" s="7"/>
      <c r="AH31" s="7"/>
      <c r="AI31" s="7"/>
      <c r="AJ31" s="7"/>
      <c r="AK31" s="7"/>
      <c r="AL31" s="7"/>
      <c r="AM31" s="7"/>
      <c r="AN31" s="7"/>
      <c r="AO31" s="7"/>
      <c r="AP31" s="7"/>
      <c r="AQ31" s="7"/>
      <c r="AR31" s="7"/>
      <c r="AS31" s="7"/>
    </row>
    <row r="32" spans="1:45" customFormat="1" ht="19.5" customHeight="1">
      <c r="A32" s="26"/>
      <c r="B32" s="138" t="s">
        <v>543</v>
      </c>
      <c r="C32" s="76"/>
      <c r="D32" s="74"/>
      <c r="E32" s="76"/>
      <c r="F32" s="116" t="s">
        <v>483</v>
      </c>
      <c r="G32" s="128">
        <v>0</v>
      </c>
      <c r="H32" s="120">
        <v>800</v>
      </c>
      <c r="I32" s="121">
        <f t="shared" ref="I32:I33" si="0">G32*H32</f>
        <v>0</v>
      </c>
      <c r="J32" s="89"/>
      <c r="K32" s="7"/>
      <c r="L32" s="1"/>
      <c r="M32" s="1"/>
      <c r="N32" s="3"/>
      <c r="O32" s="41"/>
      <c r="P32" s="42"/>
      <c r="Q32" s="42"/>
      <c r="R32" s="42"/>
      <c r="S32" s="43"/>
      <c r="T32" s="3"/>
      <c r="U32" s="3"/>
      <c r="V32" s="3"/>
      <c r="W32" s="3"/>
      <c r="X32" s="3"/>
      <c r="Y32" s="3"/>
      <c r="Z32" s="3"/>
      <c r="AA32" s="1"/>
      <c r="AB32" s="1"/>
      <c r="AE32" s="7"/>
      <c r="AF32" s="7"/>
      <c r="AG32" s="7"/>
      <c r="AH32" s="7"/>
      <c r="AI32" s="7"/>
      <c r="AJ32" s="7"/>
      <c r="AK32" s="7"/>
      <c r="AL32" s="7"/>
      <c r="AM32" s="7"/>
      <c r="AN32" s="7"/>
      <c r="AO32" s="7"/>
      <c r="AP32" s="7"/>
      <c r="AQ32" s="7"/>
      <c r="AR32" s="7"/>
      <c r="AS32" s="7"/>
    </row>
    <row r="33" spans="1:45" customFormat="1" ht="19.5" customHeight="1">
      <c r="A33" s="26"/>
      <c r="B33" s="138" t="s">
        <v>544</v>
      </c>
      <c r="C33" s="76"/>
      <c r="D33" s="74"/>
      <c r="E33" s="76"/>
      <c r="F33" s="116" t="s">
        <v>485</v>
      </c>
      <c r="G33" s="119">
        <f>COUNT(B5:B29)</f>
        <v>0</v>
      </c>
      <c r="H33" s="120">
        <v>800</v>
      </c>
      <c r="I33" s="121">
        <f t="shared" si="0"/>
        <v>0</v>
      </c>
      <c r="J33" s="89" t="s">
        <v>548</v>
      </c>
      <c r="K33" s="7"/>
      <c r="L33" s="1"/>
      <c r="M33" s="1"/>
      <c r="N33" s="3"/>
      <c r="O33" s="41"/>
      <c r="P33" s="42"/>
      <c r="Q33" s="42"/>
      <c r="R33" s="42"/>
      <c r="S33" s="43"/>
      <c r="T33" s="3"/>
      <c r="U33" s="3"/>
      <c r="V33" s="3"/>
      <c r="W33" s="3"/>
      <c r="X33" s="3"/>
      <c r="Y33" s="3"/>
      <c r="Z33" s="3"/>
      <c r="AA33" s="1"/>
      <c r="AB33" s="1"/>
      <c r="AE33" s="7"/>
      <c r="AF33" s="7"/>
      <c r="AG33" s="7"/>
      <c r="AH33" s="7"/>
      <c r="AI33" s="7"/>
      <c r="AJ33" s="7"/>
      <c r="AK33" s="7"/>
      <c r="AL33" s="7"/>
      <c r="AM33" s="7"/>
      <c r="AN33" s="7"/>
      <c r="AO33" s="7"/>
      <c r="AP33" s="7"/>
      <c r="AQ33" s="7"/>
      <c r="AR33" s="7"/>
      <c r="AS33" s="7"/>
    </row>
    <row r="34" spans="1:45" customFormat="1" ht="19.5" customHeight="1">
      <c r="A34" s="26"/>
      <c r="B34" s="76"/>
      <c r="C34" s="76"/>
      <c r="D34" s="74"/>
      <c r="E34" s="76"/>
      <c r="F34" s="116" t="s">
        <v>484</v>
      </c>
      <c r="G34" s="119"/>
      <c r="H34" s="143" t="s">
        <v>546</v>
      </c>
      <c r="I34" s="121"/>
      <c r="J34" s="89"/>
      <c r="K34" s="7"/>
      <c r="L34" s="1"/>
      <c r="M34" s="1"/>
      <c r="N34" s="3"/>
      <c r="O34" s="41"/>
      <c r="P34" s="42"/>
      <c r="Q34" s="42"/>
      <c r="R34" s="42"/>
      <c r="S34" s="43"/>
      <c r="T34" s="3"/>
      <c r="U34" s="3"/>
      <c r="V34" s="3"/>
      <c r="W34" s="3"/>
      <c r="X34" s="3"/>
      <c r="Y34" s="3"/>
      <c r="Z34" s="3"/>
      <c r="AA34" s="1"/>
      <c r="AB34" s="1"/>
      <c r="AE34" s="7"/>
      <c r="AF34" s="7"/>
      <c r="AG34" s="7"/>
      <c r="AH34" s="7"/>
      <c r="AI34" s="7"/>
      <c r="AJ34" s="7"/>
      <c r="AK34" s="7"/>
      <c r="AL34" s="7"/>
      <c r="AM34" s="7"/>
      <c r="AN34" s="7"/>
      <c r="AO34" s="7"/>
      <c r="AP34" s="7"/>
      <c r="AQ34" s="7"/>
      <c r="AR34" s="7"/>
      <c r="AS34" s="7"/>
    </row>
    <row r="35" spans="1:45" customFormat="1" ht="19.5" customHeight="1">
      <c r="A35" s="26"/>
      <c r="B35" s="76"/>
      <c r="C35" s="76"/>
      <c r="D35" s="74"/>
      <c r="E35" s="76"/>
      <c r="F35" s="76" t="s">
        <v>486</v>
      </c>
      <c r="G35" s="122">
        <f>SUM(G32:G33)</f>
        <v>0</v>
      </c>
      <c r="H35" s="123">
        <v>800</v>
      </c>
      <c r="I35" s="124">
        <f>SUM(I32:I33)</f>
        <v>0</v>
      </c>
      <c r="K35" s="7"/>
      <c r="L35" s="1"/>
      <c r="M35" s="1"/>
      <c r="N35" s="3"/>
      <c r="O35" s="41"/>
      <c r="P35" s="42"/>
      <c r="Q35" s="42"/>
      <c r="R35" s="42"/>
      <c r="S35" s="43"/>
      <c r="T35" s="3"/>
      <c r="U35" s="3"/>
      <c r="V35" s="3"/>
      <c r="W35" s="3"/>
      <c r="X35" s="3"/>
      <c r="Y35" s="3"/>
      <c r="Z35" s="3"/>
      <c r="AA35" s="1"/>
      <c r="AB35" s="1"/>
      <c r="AE35" s="7"/>
      <c r="AF35" s="7"/>
      <c r="AG35" s="7"/>
      <c r="AH35" s="7"/>
      <c r="AI35" s="7"/>
      <c r="AJ35" s="7"/>
      <c r="AK35" s="7"/>
      <c r="AL35" s="7"/>
      <c r="AM35" s="7"/>
      <c r="AN35" s="7"/>
      <c r="AO35" s="7"/>
      <c r="AP35" s="7"/>
      <c r="AQ35" s="7"/>
      <c r="AR35" s="7"/>
      <c r="AS35" s="7"/>
    </row>
    <row r="36" spans="1:45" customFormat="1" ht="15" customHeight="1">
      <c r="A36" s="26"/>
      <c r="B36" s="76"/>
      <c r="C36" s="76"/>
      <c r="D36" s="76"/>
      <c r="E36" s="76"/>
      <c r="F36" s="125"/>
      <c r="G36" s="123"/>
      <c r="H36" s="241"/>
      <c r="I36" s="241"/>
      <c r="J36" s="241"/>
      <c r="K36" s="7"/>
      <c r="L36" s="1"/>
      <c r="M36" s="1"/>
      <c r="N36" s="3"/>
      <c r="O36" s="41"/>
      <c r="P36" s="42"/>
      <c r="Q36" s="42"/>
      <c r="R36" s="42"/>
      <c r="S36" s="43"/>
      <c r="T36" s="3"/>
      <c r="U36" s="3"/>
      <c r="V36" s="3"/>
      <c r="W36" s="3"/>
      <c r="X36" s="3"/>
      <c r="Y36" s="3"/>
      <c r="Z36" s="3"/>
      <c r="AA36" s="1"/>
      <c r="AB36" s="1"/>
      <c r="AE36" s="7"/>
      <c r="AF36" s="7"/>
      <c r="AG36" s="7"/>
      <c r="AH36" s="7"/>
      <c r="AI36" s="7"/>
      <c r="AJ36" s="7"/>
      <c r="AK36" s="7"/>
      <c r="AL36" s="7"/>
      <c r="AM36" s="7"/>
      <c r="AN36" s="7"/>
      <c r="AO36" s="7"/>
      <c r="AP36" s="7"/>
      <c r="AQ36" s="7"/>
      <c r="AR36" s="7"/>
      <c r="AS36" s="7"/>
    </row>
    <row r="37" spans="1:45" customFormat="1" ht="11.25" customHeight="1">
      <c r="A37" s="18"/>
      <c r="B37" s="18"/>
      <c r="C37" s="18"/>
      <c r="D37" s="18"/>
      <c r="E37" s="18"/>
      <c r="F37" s="24"/>
      <c r="G37" s="25"/>
      <c r="H37" s="25"/>
      <c r="I37" s="25"/>
      <c r="J37" s="25"/>
      <c r="K37" s="7"/>
      <c r="L37" s="1"/>
      <c r="M37" s="1"/>
      <c r="N37" s="1"/>
      <c r="O37" s="20"/>
      <c r="P37" s="1"/>
      <c r="Q37" s="1"/>
      <c r="R37" s="1"/>
      <c r="S37" s="1"/>
      <c r="T37" s="1"/>
      <c r="U37" s="1"/>
      <c r="V37" s="1"/>
      <c r="W37" s="3"/>
      <c r="X37" s="1"/>
      <c r="Y37" s="1"/>
      <c r="Z37" s="1"/>
      <c r="AA37" s="1"/>
      <c r="AB37" s="1"/>
      <c r="AE37" s="7"/>
    </row>
    <row r="38" spans="1:45" customFormat="1" ht="22.5" customHeight="1">
      <c r="A38" s="242" t="s">
        <v>204</v>
      </c>
      <c r="B38" s="242"/>
      <c r="C38" s="242"/>
      <c r="D38" s="242"/>
      <c r="E38" s="242"/>
      <c r="F38" s="242"/>
      <c r="G38" s="242"/>
      <c r="H38" s="242"/>
      <c r="I38" s="242"/>
      <c r="J38" s="242"/>
      <c r="K38" s="7"/>
      <c r="L38" s="1"/>
      <c r="M38" s="1"/>
      <c r="N38" s="1"/>
      <c r="O38" s="20"/>
      <c r="P38" s="1"/>
      <c r="Q38" s="1"/>
      <c r="R38" s="1"/>
      <c r="S38" s="1"/>
      <c r="T38" s="1"/>
      <c r="U38" s="1"/>
      <c r="V38" s="1"/>
      <c r="W38" s="3"/>
      <c r="X38" s="1"/>
      <c r="Y38" s="1"/>
      <c r="Z38" s="1"/>
      <c r="AA38" s="1"/>
      <c r="AB38" s="1"/>
      <c r="AE38" s="7"/>
    </row>
    <row r="39" spans="1:45" customFormat="1" ht="7.5" customHeight="1">
      <c r="A39" s="18"/>
      <c r="B39" s="18"/>
      <c r="C39" s="18"/>
      <c r="D39" s="18"/>
      <c r="E39" s="18"/>
      <c r="F39" s="18"/>
      <c r="G39" s="18"/>
      <c r="H39" s="18"/>
      <c r="I39" s="18"/>
      <c r="J39" s="18"/>
      <c r="K39" s="7"/>
      <c r="L39" s="1"/>
      <c r="M39" s="1"/>
      <c r="N39" s="1"/>
      <c r="O39" s="20"/>
      <c r="P39" s="1"/>
      <c r="Q39" s="1"/>
      <c r="R39" s="1"/>
      <c r="S39" s="1"/>
      <c r="T39" s="1"/>
      <c r="U39" s="1"/>
      <c r="V39" s="1"/>
      <c r="W39" s="3"/>
      <c r="X39" s="1"/>
      <c r="Y39" s="1"/>
      <c r="Z39" s="1"/>
      <c r="AA39" s="1"/>
      <c r="AB39" s="1"/>
      <c r="AE39" s="7"/>
    </row>
    <row r="40" spans="1:45" customFormat="1" ht="16.5" customHeight="1">
      <c r="A40" s="18"/>
      <c r="B40" s="18"/>
      <c r="C40" s="18" t="s">
        <v>499</v>
      </c>
      <c r="D40" s="18"/>
      <c r="E40" s="18"/>
      <c r="F40" s="18"/>
      <c r="G40" s="18"/>
      <c r="H40" s="18"/>
      <c r="I40" s="18"/>
      <c r="J40" s="18"/>
      <c r="K40" s="7"/>
      <c r="L40" s="1"/>
      <c r="M40" s="1"/>
      <c r="N40" s="1"/>
      <c r="O40" s="20"/>
      <c r="P40" s="1"/>
      <c r="Q40" s="1"/>
      <c r="R40" s="1"/>
      <c r="S40" s="1"/>
      <c r="T40" s="1"/>
      <c r="U40" s="1"/>
      <c r="V40" s="1"/>
      <c r="W40" s="3"/>
      <c r="X40" s="1"/>
      <c r="Y40" s="1"/>
      <c r="Z40" s="1"/>
      <c r="AA40" s="1"/>
      <c r="AB40" s="1"/>
      <c r="AE40" s="7"/>
    </row>
    <row r="41" spans="1:45" customFormat="1" ht="7.5" customHeight="1">
      <c r="A41" s="18"/>
      <c r="B41" s="18"/>
      <c r="C41" s="18"/>
      <c r="D41" s="18"/>
      <c r="E41" s="18"/>
      <c r="F41" s="18"/>
      <c r="G41" s="18"/>
      <c r="H41" s="18"/>
      <c r="I41" s="18"/>
      <c r="J41" s="18"/>
      <c r="K41" s="7"/>
      <c r="L41" s="1"/>
      <c r="M41" s="1"/>
      <c r="N41" s="1"/>
      <c r="O41" s="20"/>
      <c r="P41" s="1"/>
      <c r="Q41" s="1"/>
      <c r="R41" s="1"/>
      <c r="S41" s="1"/>
      <c r="T41" s="1"/>
      <c r="U41" s="1"/>
      <c r="V41" s="1"/>
      <c r="W41" s="3"/>
      <c r="X41" s="1"/>
      <c r="Y41" s="1"/>
      <c r="Z41" s="1"/>
      <c r="AA41" s="1"/>
      <c r="AB41" s="1"/>
      <c r="AE41" s="7"/>
    </row>
    <row r="42" spans="1:45" customFormat="1" ht="19.5" customHeight="1">
      <c r="A42" s="18"/>
      <c r="B42" s="18"/>
      <c r="C42" s="18"/>
      <c r="D42" s="243">
        <f ca="1">TODAY()</f>
        <v>46130</v>
      </c>
      <c r="E42" s="244"/>
      <c r="F42" s="53"/>
      <c r="G42" s="53" t="str">
        <f>IF(基礎データ!$C$2="","",基礎データ!$C$2)</f>
        <v/>
      </c>
      <c r="H42" s="53"/>
      <c r="I42" s="53"/>
      <c r="J42" s="53"/>
      <c r="K42" s="7"/>
      <c r="L42" s="1"/>
      <c r="M42" s="1"/>
      <c r="N42" s="1"/>
      <c r="O42" s="20"/>
      <c r="P42" s="1"/>
      <c r="Q42" s="1"/>
      <c r="R42" s="1"/>
      <c r="S42" s="1"/>
      <c r="T42" s="1"/>
      <c r="U42" s="1"/>
      <c r="V42" s="1"/>
      <c r="W42" s="3"/>
      <c r="X42" s="1"/>
      <c r="Y42" s="1"/>
      <c r="Z42" s="1"/>
      <c r="AA42" s="1"/>
      <c r="AB42" s="1"/>
      <c r="AE42" s="7"/>
    </row>
    <row r="43" spans="1:45" customFormat="1" ht="31.5" customHeight="1">
      <c r="A43" s="18"/>
      <c r="B43" s="18"/>
      <c r="C43" s="18"/>
      <c r="D43" s="18"/>
      <c r="E43" s="18"/>
      <c r="G43" s="67" t="s">
        <v>366</v>
      </c>
      <c r="H43" s="245" t="str">
        <f>IF(基礎データ!$C$4="","",基礎データ!$C$4)</f>
        <v/>
      </c>
      <c r="I43" s="246"/>
      <c r="J43" s="129" t="s">
        <v>504</v>
      </c>
      <c r="K43" s="7"/>
      <c r="L43" s="1"/>
      <c r="M43" s="1"/>
      <c r="N43" s="1"/>
      <c r="O43" s="20"/>
      <c r="P43" s="1"/>
      <c r="Q43" s="1"/>
      <c r="R43" s="1"/>
      <c r="S43" s="1"/>
      <c r="T43" s="1"/>
      <c r="U43" s="1"/>
      <c r="V43" s="1"/>
      <c r="W43" s="3"/>
      <c r="X43" s="1"/>
      <c r="Y43" s="1"/>
      <c r="Z43" s="1"/>
      <c r="AA43" s="1"/>
      <c r="AB43" s="1"/>
      <c r="AE43" s="7"/>
    </row>
    <row r="44" spans="1:45" ht="27" customHeight="1">
      <c r="A44" s="164" t="str">
        <f>A1</f>
        <v>令和８年度 高校総体陸上競技大会 エントリーシート （ 女子 )</v>
      </c>
      <c r="B44" s="164"/>
      <c r="C44" s="164"/>
      <c r="D44" s="164"/>
      <c r="E44" s="164"/>
      <c r="F44" s="164"/>
      <c r="G44" s="164"/>
      <c r="H44" s="164"/>
      <c r="I44" s="164"/>
      <c r="J44" s="164"/>
    </row>
    <row r="45" spans="1:45" customFormat="1" ht="24" customHeight="1">
      <c r="A45" s="248" t="s">
        <v>487</v>
      </c>
      <c r="B45" s="249"/>
      <c r="C45" s="250" t="str">
        <f>IF(基礎データ!$C$2="","",基礎データ!$C$2)</f>
        <v/>
      </c>
      <c r="D45" s="250"/>
      <c r="E45" s="127" t="s">
        <v>503</v>
      </c>
      <c r="F45" s="251" t="str">
        <f>IF(基礎データ!$C$5="","",基礎データ!$C$5)</f>
        <v/>
      </c>
      <c r="G45" s="251"/>
      <c r="H45" s="126" t="s">
        <v>502</v>
      </c>
      <c r="I45" s="234" t="str">
        <f>IF(基礎データ!$C$6="","",基礎データ!$C$6)</f>
        <v>陸上競技は記載不要</v>
      </c>
      <c r="J45" s="252"/>
      <c r="K45" s="7"/>
      <c r="L45" s="1"/>
      <c r="M45" s="1"/>
      <c r="N45" s="7"/>
      <c r="O45" s="8"/>
      <c r="P45" s="7"/>
      <c r="Q45" s="7"/>
      <c r="R45" s="7"/>
      <c r="S45" s="7"/>
      <c r="T45" s="7"/>
      <c r="U45" s="167"/>
      <c r="V45" s="167"/>
      <c r="W45" s="19"/>
      <c r="X45" s="7"/>
      <c r="Y45" s="7"/>
      <c r="AB45" s="6"/>
      <c r="AE45" s="7"/>
      <c r="AF45" s="7"/>
      <c r="AG45" s="7"/>
      <c r="AH45" s="7"/>
      <c r="AI45" s="7"/>
      <c r="AJ45" s="7"/>
      <c r="AK45" s="7"/>
      <c r="AL45" s="7"/>
      <c r="AM45" s="7"/>
      <c r="AN45" s="7"/>
      <c r="AO45" s="7"/>
      <c r="AP45" s="7"/>
      <c r="AQ45" s="7"/>
      <c r="AR45" s="7"/>
      <c r="AS45" s="7"/>
    </row>
    <row r="46" spans="1:45" customFormat="1" ht="18" customHeight="1">
      <c r="A46" s="181"/>
      <c r="B46" s="180" t="s">
        <v>364</v>
      </c>
      <c r="C46" s="165" t="s">
        <v>2</v>
      </c>
      <c r="D46" s="165"/>
      <c r="E46" s="180" t="s">
        <v>343</v>
      </c>
      <c r="F46" s="183" t="s">
        <v>479</v>
      </c>
      <c r="G46" s="184"/>
      <c r="H46" s="184"/>
      <c r="I46" s="184" t="s">
        <v>480</v>
      </c>
      <c r="J46" s="247"/>
      <c r="K46" s="7"/>
      <c r="L46" s="1"/>
      <c r="M46" s="1"/>
      <c r="N46" s="7"/>
      <c r="O46" s="8"/>
      <c r="P46" s="7"/>
      <c r="Q46" s="7"/>
      <c r="R46" s="7"/>
      <c r="S46" s="7"/>
      <c r="T46" s="7"/>
      <c r="U46" s="7"/>
      <c r="V46" s="7"/>
      <c r="W46" s="7"/>
      <c r="X46" s="7"/>
      <c r="Y46" s="7"/>
      <c r="AB46" s="6"/>
      <c r="AE46" s="7"/>
      <c r="AF46" s="7"/>
      <c r="AG46" s="7"/>
      <c r="AH46" s="7"/>
      <c r="AI46" s="7"/>
      <c r="AJ46" s="7"/>
      <c r="AK46" s="7"/>
      <c r="AL46" s="7"/>
      <c r="AM46" s="7"/>
      <c r="AN46" s="7"/>
      <c r="AO46" s="7"/>
      <c r="AP46" s="7"/>
      <c r="AQ46" s="7"/>
      <c r="AR46" s="7"/>
      <c r="AS46" s="7"/>
    </row>
    <row r="47" spans="1:45" customFormat="1" ht="18" customHeight="1" thickBot="1">
      <c r="A47" s="182"/>
      <c r="B47" s="166"/>
      <c r="C47" s="21" t="s">
        <v>9</v>
      </c>
      <c r="D47" s="21" t="s">
        <v>391</v>
      </c>
      <c r="E47" s="166"/>
      <c r="F47" s="161"/>
      <c r="G47" s="162"/>
      <c r="H47" s="162"/>
      <c r="I47" s="21" t="s">
        <v>477</v>
      </c>
      <c r="J47" s="130" t="s">
        <v>478</v>
      </c>
      <c r="K47" s="7"/>
      <c r="L47" s="1"/>
      <c r="M47" s="1"/>
      <c r="N47" s="27"/>
      <c r="O47" s="40"/>
      <c r="P47" s="27"/>
      <c r="Q47" s="27"/>
      <c r="R47" s="27"/>
      <c r="S47" s="27"/>
      <c r="T47" s="27"/>
      <c r="U47" s="27"/>
      <c r="V47" s="27"/>
      <c r="W47" s="27"/>
      <c r="X47" s="27"/>
      <c r="Y47" s="27"/>
      <c r="Z47" s="1"/>
      <c r="AA47" s="1"/>
      <c r="AB47" s="1"/>
      <c r="AE47" s="7"/>
      <c r="AF47" s="7"/>
      <c r="AG47" s="7"/>
      <c r="AH47" s="7"/>
      <c r="AI47" s="7"/>
      <c r="AJ47" s="7"/>
      <c r="AK47" s="7"/>
      <c r="AL47" s="7"/>
      <c r="AM47" s="7"/>
      <c r="AN47" s="7"/>
      <c r="AO47" s="7"/>
      <c r="AP47" s="7"/>
      <c r="AQ47" s="7"/>
      <c r="AR47" s="7"/>
      <c r="AS47" s="7"/>
    </row>
    <row r="48" spans="1:45" customFormat="1" ht="23.25" customHeight="1" thickTop="1">
      <c r="A48" s="22">
        <v>26</v>
      </c>
      <c r="B48" s="101" t="str">
        <f>IF(ISBLANK(VLOOKUP($A48,種目処理!$J$2:$AC$51,12)),"",VLOOKUP($A48,種目処理!$J$2:$AC$51,12))</f>
        <v/>
      </c>
      <c r="C48" s="101" t="str">
        <f>IF(ISBLANK(VLOOKUP($A48,種目処理!$J$2:$AC$51,13)),"",VLOOKUP($A48,種目処理!$J$2:$AC$51,13))</f>
        <v/>
      </c>
      <c r="D48" s="101" t="str">
        <f>IF(ISBLANK(VLOOKUP($A48,種目処理!$J$2:$AC$51,14)),"",VLOOKUP($A48,種目処理!$J$2:$AC$51,14))</f>
        <v/>
      </c>
      <c r="E48" s="101" t="str">
        <f>IF(ISBLANK(VLOOKUP($A48,種目処理!$J$2:$AC$51,15)),"",VLOOKUP($A48,種目処理!$J$2:$AC$51,15))</f>
        <v/>
      </c>
      <c r="F48" s="102" t="str">
        <f>IF(ISBLANK(VLOOKUP($A48,種目処理!$J$2:$AC$51,16)),"",VLOOKUP($A48,種目処理!$J$2:$AC$51,16))</f>
        <v/>
      </c>
      <c r="G48" s="103" t="str">
        <f>IF(ISBLANK(VLOOKUP($A48,種目処理!$J$2:$AC$51,17)),"",VLOOKUP($A48,種目処理!$J$2:$AC$51,17))</f>
        <v/>
      </c>
      <c r="H48" s="100" t="str">
        <f>IF(ISBLANK(VLOOKUP($A48,種目処理!$J$2:$AC$51,18)),"",VLOOKUP($A48,種目処理!$J$2:$AC$51,18))</f>
        <v/>
      </c>
      <c r="I48" s="108" t="str">
        <f>IF(ISBLANK(VLOOKUP($A48,種目処理!$J$2:$AC$51,19)),"",VLOOKUP($A48,種目処理!$J$2:$AC$51,19))</f>
        <v/>
      </c>
      <c r="J48" s="134" t="str">
        <f>IF(ISBLANK(VLOOKUP($A48,種目処理!$J$2:$AC$51,20)),"",VLOOKUP($A48,種目処理!$J$2:$AC$51,20))</f>
        <v/>
      </c>
      <c r="K48" s="7"/>
      <c r="L48" s="1"/>
      <c r="M48" s="1"/>
      <c r="N48" s="3"/>
      <c r="O48" s="41"/>
      <c r="P48" s="42"/>
      <c r="Q48" s="42"/>
      <c r="R48" s="42"/>
      <c r="S48" s="43"/>
      <c r="T48" s="3"/>
      <c r="U48" s="3"/>
      <c r="V48" s="3"/>
      <c r="W48" s="3"/>
      <c r="X48" s="3"/>
      <c r="Y48" s="3"/>
      <c r="Z48" s="3"/>
      <c r="AA48" s="1"/>
      <c r="AB48" s="1"/>
      <c r="AE48" s="7"/>
      <c r="AF48" s="7"/>
      <c r="AG48" s="7"/>
      <c r="AH48" s="7"/>
      <c r="AI48" s="7"/>
      <c r="AJ48" s="7"/>
      <c r="AK48" s="7"/>
      <c r="AL48" s="7"/>
      <c r="AM48" s="7"/>
      <c r="AN48" s="7"/>
      <c r="AO48" s="7"/>
      <c r="AP48" s="7"/>
      <c r="AQ48" s="7"/>
      <c r="AR48" s="7"/>
      <c r="AS48" s="7"/>
    </row>
    <row r="49" spans="1:45" customFormat="1" ht="23.25" customHeight="1">
      <c r="A49" s="23">
        <v>27</v>
      </c>
      <c r="B49" s="101" t="str">
        <f>IF(ISBLANK(VLOOKUP($A49,種目処理!$J$2:$AC$51,12)),"",VLOOKUP($A49,種目処理!$J$2:$AC$51,12))</f>
        <v/>
      </c>
      <c r="C49" s="101" t="str">
        <f>IF(ISBLANK(VLOOKUP($A49,種目処理!$J$2:$AC$51,13)),"",VLOOKUP($A49,種目処理!$J$2:$AC$51,13))</f>
        <v/>
      </c>
      <c r="D49" s="101" t="str">
        <f>IF(ISBLANK(VLOOKUP($A49,種目処理!$J$2:$AC$51,14)),"",VLOOKUP($A49,種目処理!$J$2:$AC$51,14))</f>
        <v/>
      </c>
      <c r="E49" s="101" t="str">
        <f>IF(ISBLANK(VLOOKUP($A49,種目処理!$J$2:$AC$51,15)),"",VLOOKUP($A49,種目処理!$J$2:$AC$51,15))</f>
        <v/>
      </c>
      <c r="F49" s="105" t="str">
        <f>IF(ISBLANK(VLOOKUP($A49,種目処理!$J$2:$AC$51,16)),"",VLOOKUP($A49,種目処理!$J$2:$AC$51,16))</f>
        <v/>
      </c>
      <c r="G49" s="106" t="str">
        <f>IF(ISBLANK(VLOOKUP($A49,種目処理!$J$2:$AC$51,17)),"",VLOOKUP($A49,種目処理!$J$2:$AC$51,17))</f>
        <v/>
      </c>
      <c r="H49" s="107" t="str">
        <f>IF(ISBLANK(VLOOKUP($A49,種目処理!$J$2:$AC$51,18)),"",VLOOKUP($A49,種目処理!$J$2:$AC$51,18))</f>
        <v/>
      </c>
      <c r="I49" s="108" t="str">
        <f>IF(ISBLANK(VLOOKUP($A49,種目処理!$J$2:$AC$51,19)),"",VLOOKUP($A49,種目処理!$J$2:$AC$51,19))</f>
        <v/>
      </c>
      <c r="J49" s="132" t="str">
        <f>IF(ISBLANK(VLOOKUP($A49,種目処理!$J$2:$AC$51,20)),"",VLOOKUP($A49,種目処理!$J$2:$AC$51,20))</f>
        <v/>
      </c>
      <c r="K49" s="7"/>
      <c r="L49" s="1"/>
      <c r="M49" s="1"/>
      <c r="N49" s="3"/>
      <c r="O49" s="41"/>
      <c r="P49" s="42"/>
      <c r="Q49" s="42"/>
      <c r="R49" s="42"/>
      <c r="S49" s="43"/>
      <c r="T49" s="3"/>
      <c r="U49" s="3"/>
      <c r="V49" s="3"/>
      <c r="W49" s="3"/>
      <c r="X49" s="3"/>
      <c r="Y49" s="3"/>
      <c r="Z49" s="3"/>
      <c r="AA49" s="1"/>
      <c r="AB49" s="1"/>
      <c r="AE49" s="7"/>
      <c r="AF49" s="7"/>
      <c r="AG49" s="7"/>
      <c r="AH49" s="7"/>
      <c r="AI49" s="7"/>
      <c r="AJ49" s="7"/>
      <c r="AK49" s="7"/>
      <c r="AL49" s="7"/>
      <c r="AM49" s="7"/>
      <c r="AN49" s="7"/>
      <c r="AO49" s="7"/>
      <c r="AP49" s="7"/>
      <c r="AQ49" s="7"/>
      <c r="AR49" s="7"/>
      <c r="AS49" s="7"/>
    </row>
    <row r="50" spans="1:45" customFormat="1" ht="23.25" customHeight="1">
      <c r="A50" s="23">
        <v>28</v>
      </c>
      <c r="B50" s="101" t="str">
        <f>IF(ISBLANK(VLOOKUP($A50,種目処理!$J$2:$AC$51,12)),"",VLOOKUP($A50,種目処理!$J$2:$AC$51,12))</f>
        <v/>
      </c>
      <c r="C50" s="101" t="str">
        <f>IF(ISBLANK(VLOOKUP($A50,種目処理!$J$2:$AC$51,13)),"",VLOOKUP($A50,種目処理!$J$2:$AC$51,13))</f>
        <v/>
      </c>
      <c r="D50" s="101" t="str">
        <f>IF(ISBLANK(VLOOKUP($A50,種目処理!$J$2:$AC$51,14)),"",VLOOKUP($A50,種目処理!$J$2:$AC$51,14))</f>
        <v/>
      </c>
      <c r="E50" s="101" t="str">
        <f>IF(ISBLANK(VLOOKUP($A50,種目処理!$J$2:$AC$51,15)),"",VLOOKUP($A50,種目処理!$J$2:$AC$51,15))</f>
        <v/>
      </c>
      <c r="F50" s="105" t="str">
        <f>IF(ISBLANK(VLOOKUP($A50,種目処理!$J$2:$AC$51,16)),"",VLOOKUP($A50,種目処理!$J$2:$AC$51,16))</f>
        <v/>
      </c>
      <c r="G50" s="106" t="str">
        <f>IF(ISBLANK(VLOOKUP($A50,種目処理!$J$2:$AC$51,17)),"",VLOOKUP($A50,種目処理!$J$2:$AC$51,17))</f>
        <v/>
      </c>
      <c r="H50" s="109" t="str">
        <f>IF(ISBLANK(VLOOKUP($A50,種目処理!$J$2:$AC$51,18)),"",VLOOKUP($A50,種目処理!$J$2:$AC$51,18))</f>
        <v/>
      </c>
      <c r="I50" s="108" t="str">
        <f>IF(ISBLANK(VLOOKUP($A50,種目処理!$J$2:$AC$51,19)),"",VLOOKUP($A50,種目処理!$J$2:$AC$51,19))</f>
        <v/>
      </c>
      <c r="J50" s="132" t="str">
        <f>IF(ISBLANK(VLOOKUP($A50,種目処理!$J$2:$AC$51,20)),"",VLOOKUP($A50,種目処理!$J$2:$AC$51,20))</f>
        <v/>
      </c>
      <c r="K50" s="7"/>
      <c r="L50" s="1"/>
      <c r="M50" s="1"/>
      <c r="N50" s="3"/>
      <c r="O50" s="41"/>
      <c r="P50" s="42"/>
      <c r="Q50" s="42"/>
      <c r="R50" s="42"/>
      <c r="S50" s="43"/>
      <c r="T50" s="3"/>
      <c r="U50" s="3"/>
      <c r="V50" s="3"/>
      <c r="W50" s="3"/>
      <c r="X50" s="3"/>
      <c r="Y50" s="3"/>
      <c r="Z50" s="3"/>
      <c r="AA50" s="1"/>
      <c r="AB50" s="1"/>
      <c r="AE50" s="7"/>
      <c r="AF50" s="7"/>
      <c r="AG50" s="7"/>
      <c r="AH50" s="7"/>
      <c r="AI50" s="7"/>
      <c r="AJ50" s="7"/>
      <c r="AK50" s="7"/>
      <c r="AL50" s="7"/>
      <c r="AM50" s="7"/>
      <c r="AN50" s="7"/>
      <c r="AO50" s="7"/>
      <c r="AP50" s="7"/>
      <c r="AQ50" s="7"/>
      <c r="AR50" s="7"/>
      <c r="AS50" s="7"/>
    </row>
    <row r="51" spans="1:45" customFormat="1" ht="23.25" customHeight="1">
      <c r="A51" s="23">
        <v>29</v>
      </c>
      <c r="B51" s="101" t="str">
        <f>IF(ISBLANK(VLOOKUP($A51,種目処理!$J$2:$AC$51,12)),"",VLOOKUP($A51,種目処理!$J$2:$AC$51,12))</f>
        <v/>
      </c>
      <c r="C51" s="101" t="str">
        <f>IF(ISBLANK(VLOOKUP($A51,種目処理!$J$2:$AC$51,13)),"",VLOOKUP($A51,種目処理!$J$2:$AC$51,13))</f>
        <v/>
      </c>
      <c r="D51" s="101" t="str">
        <f>IF(ISBLANK(VLOOKUP($A51,種目処理!$J$2:$AC$51,14)),"",VLOOKUP($A51,種目処理!$J$2:$AC$51,14))</f>
        <v/>
      </c>
      <c r="E51" s="101" t="str">
        <f>IF(ISBLANK(VLOOKUP($A51,種目処理!$J$2:$AC$51,15)),"",VLOOKUP($A51,種目処理!$J$2:$AC$51,15))</f>
        <v/>
      </c>
      <c r="F51" s="105" t="str">
        <f>IF(ISBLANK(VLOOKUP($A51,種目処理!$J$2:$AC$51,16)),"",VLOOKUP($A51,種目処理!$J$2:$AC$51,16))</f>
        <v/>
      </c>
      <c r="G51" s="106" t="str">
        <f>IF(ISBLANK(VLOOKUP($A51,種目処理!$J$2:$AC$51,17)),"",VLOOKUP($A51,種目処理!$J$2:$AC$51,17))</f>
        <v/>
      </c>
      <c r="H51" s="109" t="str">
        <f>IF(ISBLANK(VLOOKUP($A51,種目処理!$J$2:$AC$51,18)),"",VLOOKUP($A51,種目処理!$J$2:$AC$51,18))</f>
        <v/>
      </c>
      <c r="I51" s="108" t="str">
        <f>IF(ISBLANK(VLOOKUP($A51,種目処理!$J$2:$AC$51,19)),"",VLOOKUP($A51,種目処理!$J$2:$AC$51,19))</f>
        <v/>
      </c>
      <c r="J51" s="132" t="str">
        <f>IF(ISBLANK(VLOOKUP($A51,種目処理!$J$2:$AC$51,20)),"",VLOOKUP($A51,種目処理!$J$2:$AC$51,20))</f>
        <v/>
      </c>
      <c r="K51" s="7"/>
      <c r="L51" s="1"/>
      <c r="M51" s="1"/>
      <c r="N51" s="3"/>
      <c r="O51" s="41"/>
      <c r="P51" s="42"/>
      <c r="Q51" s="42"/>
      <c r="R51" s="42"/>
      <c r="S51" s="43"/>
      <c r="T51" s="3"/>
      <c r="U51" s="3"/>
      <c r="V51" s="3"/>
      <c r="W51" s="3"/>
      <c r="X51" s="3"/>
      <c r="Y51" s="3"/>
      <c r="Z51" s="3"/>
      <c r="AA51" s="1"/>
      <c r="AB51" s="1"/>
      <c r="AE51" s="7"/>
      <c r="AF51" s="7"/>
      <c r="AG51" s="7"/>
      <c r="AH51" s="7"/>
      <c r="AI51" s="7"/>
      <c r="AJ51" s="7"/>
      <c r="AK51" s="7"/>
      <c r="AL51" s="7"/>
      <c r="AM51" s="7"/>
      <c r="AN51" s="7"/>
      <c r="AO51" s="7"/>
      <c r="AP51" s="7"/>
      <c r="AQ51" s="7"/>
      <c r="AR51" s="7"/>
      <c r="AS51" s="7"/>
    </row>
    <row r="52" spans="1:45" customFormat="1" ht="23.25" customHeight="1">
      <c r="A52" s="23">
        <v>30</v>
      </c>
      <c r="B52" s="101" t="str">
        <f>IF(ISBLANK(VLOOKUP($A52,種目処理!$J$2:$AC$51,12)),"",VLOOKUP($A52,種目処理!$J$2:$AC$51,12))</f>
        <v/>
      </c>
      <c r="C52" s="101" t="str">
        <f>IF(ISBLANK(VLOOKUP($A52,種目処理!$J$2:$AC$51,13)),"",VLOOKUP($A52,種目処理!$J$2:$AC$51,13))</f>
        <v/>
      </c>
      <c r="D52" s="101" t="str">
        <f>IF(ISBLANK(VLOOKUP($A52,種目処理!$J$2:$AC$51,14)),"",VLOOKUP($A52,種目処理!$J$2:$AC$51,14))</f>
        <v/>
      </c>
      <c r="E52" s="101" t="str">
        <f>IF(ISBLANK(VLOOKUP($A52,種目処理!$J$2:$AC$51,15)),"",VLOOKUP($A52,種目処理!$J$2:$AC$51,15))</f>
        <v/>
      </c>
      <c r="F52" s="105" t="str">
        <f>IF(ISBLANK(VLOOKUP($A52,種目処理!$J$2:$AC$51,16)),"",VLOOKUP($A52,種目処理!$J$2:$AC$51,16))</f>
        <v/>
      </c>
      <c r="G52" s="106" t="str">
        <f>IF(ISBLANK(VLOOKUP($A52,種目処理!$J$2:$AC$51,17)),"",VLOOKUP($A52,種目処理!$J$2:$AC$51,17))</f>
        <v/>
      </c>
      <c r="H52" s="109" t="str">
        <f>IF(ISBLANK(VLOOKUP($A52,種目処理!$J$2:$AC$51,18)),"",VLOOKUP($A52,種目処理!$J$2:$AC$51,18))</f>
        <v/>
      </c>
      <c r="I52" s="108" t="str">
        <f>IF(ISBLANK(VLOOKUP($A52,種目処理!$J$2:$AC$51,19)),"",VLOOKUP($A52,種目処理!$J$2:$AC$51,19))</f>
        <v/>
      </c>
      <c r="J52" s="132" t="str">
        <f>IF(ISBLANK(VLOOKUP($A52,種目処理!$J$2:$AC$51,20)),"",VLOOKUP($A52,種目処理!$J$2:$AC$51,20))</f>
        <v/>
      </c>
      <c r="K52" s="7"/>
      <c r="L52" s="1"/>
      <c r="M52" s="1"/>
      <c r="N52" s="3"/>
      <c r="O52" s="41"/>
      <c r="P52" s="42"/>
      <c r="Q52" s="42"/>
      <c r="R52" s="42"/>
      <c r="S52" s="43"/>
      <c r="T52" s="3"/>
      <c r="U52" s="3"/>
      <c r="V52" s="3"/>
      <c r="W52" s="3"/>
      <c r="X52" s="3"/>
      <c r="Y52" s="3"/>
      <c r="Z52" s="3"/>
      <c r="AA52" s="1"/>
      <c r="AB52" s="1"/>
      <c r="AE52" s="7"/>
      <c r="AF52" s="7"/>
      <c r="AG52" s="7"/>
      <c r="AH52" s="7"/>
      <c r="AI52" s="7"/>
      <c r="AJ52" s="7"/>
      <c r="AK52" s="7"/>
      <c r="AL52" s="7"/>
      <c r="AM52" s="7"/>
      <c r="AN52" s="7"/>
      <c r="AO52" s="7"/>
      <c r="AP52" s="7"/>
      <c r="AQ52" s="7"/>
      <c r="AR52" s="7"/>
      <c r="AS52" s="7"/>
    </row>
    <row r="53" spans="1:45" customFormat="1" ht="23.25" customHeight="1">
      <c r="A53" s="23">
        <v>31</v>
      </c>
      <c r="B53" s="101" t="str">
        <f>IF(ISBLANK(VLOOKUP($A53,種目処理!$J$2:$AC$51,12)),"",VLOOKUP($A53,種目処理!$J$2:$AC$51,12))</f>
        <v/>
      </c>
      <c r="C53" s="101" t="str">
        <f>IF(ISBLANK(VLOOKUP($A53,種目処理!$J$2:$AC$51,13)),"",VLOOKUP($A53,種目処理!$J$2:$AC$51,13))</f>
        <v/>
      </c>
      <c r="D53" s="101" t="str">
        <f>IF(ISBLANK(VLOOKUP($A53,種目処理!$J$2:$AC$51,14)),"",VLOOKUP($A53,種目処理!$J$2:$AC$51,14))</f>
        <v/>
      </c>
      <c r="E53" s="101" t="str">
        <f>IF(ISBLANK(VLOOKUP($A53,種目処理!$J$2:$AC$51,15)),"",VLOOKUP($A53,種目処理!$J$2:$AC$51,15))</f>
        <v/>
      </c>
      <c r="F53" s="105" t="str">
        <f>IF(ISBLANK(VLOOKUP($A53,種目処理!$J$2:$AC$51,16)),"",VLOOKUP($A53,種目処理!$J$2:$AC$51,16))</f>
        <v/>
      </c>
      <c r="G53" s="106" t="str">
        <f>IF(ISBLANK(VLOOKUP($A53,種目処理!$J$2:$AC$51,17)),"",VLOOKUP($A53,種目処理!$J$2:$AC$51,17))</f>
        <v/>
      </c>
      <c r="H53" s="109" t="str">
        <f>IF(ISBLANK(VLOOKUP($A53,種目処理!$J$2:$AC$51,18)),"",VLOOKUP($A53,種目処理!$J$2:$AC$51,18))</f>
        <v/>
      </c>
      <c r="I53" s="108" t="str">
        <f>IF(ISBLANK(VLOOKUP($A53,種目処理!$J$2:$AC$51,19)),"",VLOOKUP($A53,種目処理!$J$2:$AC$51,19))</f>
        <v/>
      </c>
      <c r="J53" s="132" t="str">
        <f>IF(ISBLANK(VLOOKUP($A53,種目処理!$J$2:$AC$51,20)),"",VLOOKUP($A53,種目処理!$J$2:$AC$51,20))</f>
        <v/>
      </c>
      <c r="K53" s="7"/>
      <c r="L53" s="1"/>
      <c r="M53" s="1"/>
      <c r="N53" s="3"/>
      <c r="O53" s="41"/>
      <c r="P53" s="42"/>
      <c r="Q53" s="42"/>
      <c r="R53" s="42"/>
      <c r="S53" s="43"/>
      <c r="T53" s="3"/>
      <c r="U53" s="3"/>
      <c r="V53" s="3"/>
      <c r="W53" s="3"/>
      <c r="X53" s="3"/>
      <c r="Y53" s="3"/>
      <c r="Z53" s="3"/>
      <c r="AA53" s="1"/>
      <c r="AB53" s="1"/>
      <c r="AE53" s="7"/>
      <c r="AF53" s="7"/>
      <c r="AG53" s="7"/>
      <c r="AH53" s="7"/>
      <c r="AI53" s="7"/>
      <c r="AJ53" s="7"/>
      <c r="AK53" s="7"/>
      <c r="AL53" s="7"/>
      <c r="AM53" s="7"/>
      <c r="AN53" s="7"/>
      <c r="AO53" s="7"/>
      <c r="AP53" s="7"/>
      <c r="AQ53" s="7"/>
      <c r="AR53" s="7"/>
      <c r="AS53" s="7"/>
    </row>
    <row r="54" spans="1:45" customFormat="1" ht="23.25" customHeight="1">
      <c r="A54" s="23">
        <v>32</v>
      </c>
      <c r="B54" s="101" t="str">
        <f>IF(ISBLANK(VLOOKUP($A54,種目処理!$J$2:$AC$51,12)),"",VLOOKUP($A54,種目処理!$J$2:$AC$51,12))</f>
        <v/>
      </c>
      <c r="C54" s="101" t="str">
        <f>IF(ISBLANK(VLOOKUP($A54,種目処理!$J$2:$AC$51,13)),"",VLOOKUP($A54,種目処理!$J$2:$AC$51,13))</f>
        <v/>
      </c>
      <c r="D54" s="101" t="str">
        <f>IF(ISBLANK(VLOOKUP($A54,種目処理!$J$2:$AC$51,14)),"",VLOOKUP($A54,種目処理!$J$2:$AC$51,14))</f>
        <v/>
      </c>
      <c r="E54" s="101" t="str">
        <f>IF(ISBLANK(VLOOKUP($A54,種目処理!$J$2:$AC$51,15)),"",VLOOKUP($A54,種目処理!$J$2:$AC$51,15))</f>
        <v/>
      </c>
      <c r="F54" s="105" t="str">
        <f>IF(ISBLANK(VLOOKUP($A54,種目処理!$J$2:$AC$51,16)),"",VLOOKUP($A54,種目処理!$J$2:$AC$51,16))</f>
        <v/>
      </c>
      <c r="G54" s="106" t="str">
        <f>IF(ISBLANK(VLOOKUP($A54,種目処理!$J$2:$AC$51,17)),"",VLOOKUP($A54,種目処理!$J$2:$AC$51,17))</f>
        <v/>
      </c>
      <c r="H54" s="109" t="str">
        <f>IF(ISBLANK(VLOOKUP($A54,種目処理!$J$2:$AC$51,18)),"",VLOOKUP($A54,種目処理!$J$2:$AC$51,18))</f>
        <v/>
      </c>
      <c r="I54" s="108" t="str">
        <f>IF(ISBLANK(VLOOKUP($A54,種目処理!$J$2:$AC$51,19)),"",VLOOKUP($A54,種目処理!$J$2:$AC$51,19))</f>
        <v/>
      </c>
      <c r="J54" s="132" t="str">
        <f>IF(ISBLANK(VLOOKUP($A54,種目処理!$J$2:$AC$51,20)),"",VLOOKUP($A54,種目処理!$J$2:$AC$51,20))</f>
        <v/>
      </c>
      <c r="K54" s="7"/>
      <c r="L54" s="1"/>
      <c r="M54" s="1"/>
      <c r="N54" s="3"/>
      <c r="O54" s="41"/>
      <c r="P54" s="42"/>
      <c r="Q54" s="42"/>
      <c r="R54" s="42"/>
      <c r="S54" s="43"/>
      <c r="T54" s="3"/>
      <c r="U54" s="3"/>
      <c r="V54" s="3"/>
      <c r="W54" s="3"/>
      <c r="X54" s="3"/>
      <c r="Y54" s="3"/>
      <c r="Z54" s="3"/>
      <c r="AA54" s="1"/>
      <c r="AB54" s="1"/>
      <c r="AE54" s="7"/>
      <c r="AF54" s="7"/>
      <c r="AG54" s="7"/>
      <c r="AH54" s="7"/>
      <c r="AI54" s="7"/>
      <c r="AJ54" s="7"/>
      <c r="AK54" s="7"/>
      <c r="AL54" s="7"/>
      <c r="AM54" s="7"/>
      <c r="AN54" s="7"/>
      <c r="AO54" s="7"/>
      <c r="AP54" s="7"/>
      <c r="AQ54" s="7"/>
      <c r="AR54" s="7"/>
      <c r="AS54" s="7"/>
    </row>
    <row r="55" spans="1:45" customFormat="1" ht="23.25" customHeight="1">
      <c r="A55" s="23">
        <v>33</v>
      </c>
      <c r="B55" s="101" t="str">
        <f>IF(ISBLANK(VLOOKUP($A55,種目処理!$J$2:$AC$51,12)),"",VLOOKUP($A55,種目処理!$J$2:$AC$51,12))</f>
        <v/>
      </c>
      <c r="C55" s="101" t="str">
        <f>IF(ISBLANK(VLOOKUP($A55,種目処理!$J$2:$AC$51,13)),"",VLOOKUP($A55,種目処理!$J$2:$AC$51,13))</f>
        <v/>
      </c>
      <c r="D55" s="101" t="str">
        <f>IF(ISBLANK(VLOOKUP($A55,種目処理!$J$2:$AC$51,14)),"",VLOOKUP($A55,種目処理!$J$2:$AC$51,14))</f>
        <v/>
      </c>
      <c r="E55" s="101" t="str">
        <f>IF(ISBLANK(VLOOKUP($A55,種目処理!$J$2:$AC$51,15)),"",VLOOKUP($A55,種目処理!$J$2:$AC$51,15))</f>
        <v/>
      </c>
      <c r="F55" s="105" t="str">
        <f>IF(ISBLANK(VLOOKUP($A55,種目処理!$J$2:$AC$51,16)),"",VLOOKUP($A55,種目処理!$J$2:$AC$51,16))</f>
        <v/>
      </c>
      <c r="G55" s="106" t="str">
        <f>IF(ISBLANK(VLOOKUP($A55,種目処理!$J$2:$AC$51,17)),"",VLOOKUP($A55,種目処理!$J$2:$AC$51,17))</f>
        <v/>
      </c>
      <c r="H55" s="109" t="str">
        <f>IF(ISBLANK(VLOOKUP($A55,種目処理!$J$2:$AC$51,18)),"",VLOOKUP($A55,種目処理!$J$2:$AC$51,18))</f>
        <v/>
      </c>
      <c r="I55" s="108" t="str">
        <f>IF(ISBLANK(VLOOKUP($A55,種目処理!$J$2:$AC$51,19)),"",VLOOKUP($A55,種目処理!$J$2:$AC$51,19))</f>
        <v/>
      </c>
      <c r="J55" s="132" t="str">
        <f>IF(ISBLANK(VLOOKUP($A55,種目処理!$J$2:$AC$51,20)),"",VLOOKUP($A55,種目処理!$J$2:$AC$51,20))</f>
        <v/>
      </c>
      <c r="K55" s="7"/>
      <c r="L55" s="1"/>
      <c r="M55" s="1"/>
      <c r="N55" s="3"/>
      <c r="O55" s="41"/>
      <c r="P55" s="42"/>
      <c r="Q55" s="42"/>
      <c r="R55" s="42"/>
      <c r="S55" s="43"/>
      <c r="T55" s="3"/>
      <c r="U55" s="3"/>
      <c r="V55" s="3"/>
      <c r="W55" s="3"/>
      <c r="X55" s="3"/>
      <c r="Y55" s="3"/>
      <c r="Z55" s="3"/>
      <c r="AA55" s="1"/>
      <c r="AB55" s="1"/>
      <c r="AE55" s="7"/>
      <c r="AF55" s="7"/>
      <c r="AG55" s="7"/>
      <c r="AH55" s="7"/>
      <c r="AI55" s="7"/>
      <c r="AJ55" s="7"/>
      <c r="AK55" s="7"/>
      <c r="AL55" s="7"/>
      <c r="AM55" s="7"/>
      <c r="AN55" s="7"/>
      <c r="AO55" s="7"/>
      <c r="AP55" s="7"/>
      <c r="AQ55" s="7"/>
      <c r="AR55" s="7"/>
      <c r="AS55" s="7"/>
    </row>
    <row r="56" spans="1:45" customFormat="1" ht="23.25" customHeight="1">
      <c r="A56" s="23">
        <v>34</v>
      </c>
      <c r="B56" s="101" t="str">
        <f>IF(ISBLANK(VLOOKUP($A56,種目処理!$J$2:$AC$51,12)),"",VLOOKUP($A56,種目処理!$J$2:$AC$51,12))</f>
        <v/>
      </c>
      <c r="C56" s="101" t="str">
        <f>IF(ISBLANK(VLOOKUP($A56,種目処理!$J$2:$AC$51,13)),"",VLOOKUP($A56,種目処理!$J$2:$AC$51,13))</f>
        <v/>
      </c>
      <c r="D56" s="101" t="str">
        <f>IF(ISBLANK(VLOOKUP($A56,種目処理!$J$2:$AC$51,14)),"",VLOOKUP($A56,種目処理!$J$2:$AC$51,14))</f>
        <v/>
      </c>
      <c r="E56" s="101" t="str">
        <f>IF(ISBLANK(VLOOKUP($A56,種目処理!$J$2:$AC$51,15)),"",VLOOKUP($A56,種目処理!$J$2:$AC$51,15))</f>
        <v/>
      </c>
      <c r="F56" s="105" t="str">
        <f>IF(ISBLANK(VLOOKUP($A56,種目処理!$J$2:$AC$51,16)),"",VLOOKUP($A56,種目処理!$J$2:$AC$51,16))</f>
        <v/>
      </c>
      <c r="G56" s="106" t="str">
        <f>IF(ISBLANK(VLOOKUP($A56,種目処理!$J$2:$AC$51,17)),"",VLOOKUP($A56,種目処理!$J$2:$AC$51,17))</f>
        <v/>
      </c>
      <c r="H56" s="109" t="str">
        <f>IF(ISBLANK(VLOOKUP($A56,種目処理!$J$2:$AC$51,18)),"",VLOOKUP($A56,種目処理!$J$2:$AC$51,18))</f>
        <v/>
      </c>
      <c r="I56" s="108" t="str">
        <f>IF(ISBLANK(VLOOKUP($A56,種目処理!$J$2:$AC$51,19)),"",VLOOKUP($A56,種目処理!$J$2:$AC$51,19))</f>
        <v/>
      </c>
      <c r="J56" s="132" t="str">
        <f>IF(ISBLANK(VLOOKUP($A56,種目処理!$J$2:$AC$51,20)),"",VLOOKUP($A56,種目処理!$J$2:$AC$51,20))</f>
        <v/>
      </c>
      <c r="K56" s="7"/>
      <c r="L56" s="1"/>
      <c r="M56" s="1"/>
      <c r="N56" s="3"/>
      <c r="O56" s="41"/>
      <c r="P56" s="42"/>
      <c r="Q56" s="42"/>
      <c r="R56" s="42"/>
      <c r="S56" s="43"/>
      <c r="T56" s="3"/>
      <c r="U56" s="3"/>
      <c r="V56" s="3"/>
      <c r="W56" s="3"/>
      <c r="X56" s="3"/>
      <c r="Y56" s="3"/>
      <c r="Z56" s="3"/>
      <c r="AA56" s="1"/>
      <c r="AB56" s="1"/>
      <c r="AE56" s="7"/>
      <c r="AF56" s="7"/>
      <c r="AG56" s="7"/>
      <c r="AH56" s="7"/>
      <c r="AI56" s="7"/>
      <c r="AJ56" s="7"/>
      <c r="AK56" s="7"/>
      <c r="AL56" s="7"/>
      <c r="AM56" s="7"/>
      <c r="AN56" s="7"/>
      <c r="AO56" s="7"/>
      <c r="AP56" s="7"/>
      <c r="AQ56" s="7"/>
      <c r="AR56" s="7"/>
      <c r="AS56" s="7"/>
    </row>
    <row r="57" spans="1:45" customFormat="1" ht="23.25" customHeight="1">
      <c r="A57" s="23">
        <v>35</v>
      </c>
      <c r="B57" s="101" t="str">
        <f>IF(ISBLANK(VLOOKUP($A57,種目処理!$J$2:$AC$51,12)),"",VLOOKUP($A57,種目処理!$J$2:$AC$51,12))</f>
        <v/>
      </c>
      <c r="C57" s="101" t="str">
        <f>IF(ISBLANK(VLOOKUP($A57,種目処理!$J$2:$AC$51,13)),"",VLOOKUP($A57,種目処理!$J$2:$AC$51,13))</f>
        <v/>
      </c>
      <c r="D57" s="101" t="str">
        <f>IF(ISBLANK(VLOOKUP($A57,種目処理!$J$2:$AC$51,14)),"",VLOOKUP($A57,種目処理!$J$2:$AC$51,14))</f>
        <v/>
      </c>
      <c r="E57" s="101" t="str">
        <f>IF(ISBLANK(VLOOKUP($A57,種目処理!$J$2:$AC$51,15)),"",VLOOKUP($A57,種目処理!$J$2:$AC$51,15))</f>
        <v/>
      </c>
      <c r="F57" s="105" t="str">
        <f>IF(ISBLANK(VLOOKUP($A57,種目処理!$J$2:$AC$51,16)),"",VLOOKUP($A57,種目処理!$J$2:$AC$51,16))</f>
        <v/>
      </c>
      <c r="G57" s="106" t="str">
        <f>IF(ISBLANK(VLOOKUP($A57,種目処理!$J$2:$AC$51,17)),"",VLOOKUP($A57,種目処理!$J$2:$AC$51,17))</f>
        <v/>
      </c>
      <c r="H57" s="109" t="str">
        <f>IF(ISBLANK(VLOOKUP($A57,種目処理!$J$2:$AC$51,18)),"",VLOOKUP($A57,種目処理!$J$2:$AC$51,18))</f>
        <v/>
      </c>
      <c r="I57" s="108" t="str">
        <f>IF(ISBLANK(VLOOKUP($A57,種目処理!$J$2:$AC$51,19)),"",VLOOKUP($A57,種目処理!$J$2:$AC$51,19))</f>
        <v/>
      </c>
      <c r="J57" s="132" t="str">
        <f>IF(ISBLANK(VLOOKUP($A57,種目処理!$J$2:$AC$51,20)),"",VLOOKUP($A57,種目処理!$J$2:$AC$51,20))</f>
        <v/>
      </c>
      <c r="K57" s="7"/>
      <c r="L57" s="1"/>
      <c r="M57" s="1"/>
      <c r="N57" s="3"/>
      <c r="O57" s="41"/>
      <c r="P57" s="42"/>
      <c r="Q57" s="42"/>
      <c r="R57" s="42"/>
      <c r="S57" s="43"/>
      <c r="T57" s="3"/>
      <c r="U57" s="3"/>
      <c r="V57" s="3"/>
      <c r="W57" s="3"/>
      <c r="X57" s="3"/>
      <c r="Y57" s="3"/>
      <c r="Z57" s="3"/>
      <c r="AA57" s="1"/>
      <c r="AB57" s="1"/>
      <c r="AE57" s="7"/>
      <c r="AF57" s="7"/>
      <c r="AG57" s="7"/>
      <c r="AH57" s="7"/>
      <c r="AI57" s="7"/>
      <c r="AJ57" s="7"/>
      <c r="AK57" s="7"/>
      <c r="AL57" s="7"/>
      <c r="AM57" s="7"/>
      <c r="AN57" s="7"/>
      <c r="AO57" s="7"/>
      <c r="AP57" s="7"/>
      <c r="AQ57" s="7"/>
      <c r="AR57" s="7"/>
      <c r="AS57" s="7"/>
    </row>
    <row r="58" spans="1:45" customFormat="1" ht="23.25" customHeight="1">
      <c r="A58" s="23">
        <v>36</v>
      </c>
      <c r="B58" s="101" t="str">
        <f>IF(ISBLANK(VLOOKUP($A58,種目処理!$J$2:$AC$51,12)),"",VLOOKUP($A58,種目処理!$J$2:$AC$51,12))</f>
        <v/>
      </c>
      <c r="C58" s="101" t="str">
        <f>IF(ISBLANK(VLOOKUP($A58,種目処理!$J$2:$AC$51,13)),"",VLOOKUP($A58,種目処理!$J$2:$AC$51,13))</f>
        <v/>
      </c>
      <c r="D58" s="101" t="str">
        <f>IF(ISBLANK(VLOOKUP($A58,種目処理!$J$2:$AC$51,14)),"",VLOOKUP($A58,種目処理!$J$2:$AC$51,14))</f>
        <v/>
      </c>
      <c r="E58" s="101" t="str">
        <f>IF(ISBLANK(VLOOKUP($A58,種目処理!$J$2:$AC$51,15)),"",VLOOKUP($A58,種目処理!$J$2:$AC$51,15))</f>
        <v/>
      </c>
      <c r="F58" s="105" t="str">
        <f>IF(ISBLANK(VLOOKUP($A58,種目処理!$J$2:$AC$51,16)),"",VLOOKUP($A58,種目処理!$J$2:$AC$51,16))</f>
        <v/>
      </c>
      <c r="G58" s="106" t="str">
        <f>IF(ISBLANK(VLOOKUP($A58,種目処理!$J$2:$AC$51,17)),"",VLOOKUP($A58,種目処理!$J$2:$AC$51,17))</f>
        <v/>
      </c>
      <c r="H58" s="109" t="str">
        <f>IF(ISBLANK(VLOOKUP($A58,種目処理!$J$2:$AC$51,18)),"",VLOOKUP($A58,種目処理!$J$2:$AC$51,18))</f>
        <v/>
      </c>
      <c r="I58" s="108" t="str">
        <f>IF(ISBLANK(VLOOKUP($A58,種目処理!$J$2:$AC$51,19)),"",VLOOKUP($A58,種目処理!$J$2:$AC$51,19))</f>
        <v/>
      </c>
      <c r="J58" s="132" t="str">
        <f>IF(ISBLANK(VLOOKUP($A58,種目処理!$J$2:$AC$51,20)),"",VLOOKUP($A58,種目処理!$J$2:$AC$51,20))</f>
        <v/>
      </c>
      <c r="K58" s="7"/>
      <c r="L58" s="1"/>
      <c r="M58" s="1"/>
      <c r="N58" s="3"/>
      <c r="O58" s="41"/>
      <c r="P58" s="42"/>
      <c r="Q58" s="42"/>
      <c r="R58" s="42"/>
      <c r="S58" s="43"/>
      <c r="T58" s="3"/>
      <c r="U58" s="3"/>
      <c r="V58" s="3"/>
      <c r="W58" s="3"/>
      <c r="X58" s="3"/>
      <c r="Y58" s="3"/>
      <c r="Z58" s="3"/>
      <c r="AA58" s="1"/>
      <c r="AB58" s="1"/>
      <c r="AE58" s="7"/>
      <c r="AF58" s="7"/>
      <c r="AG58" s="7"/>
      <c r="AH58" s="7"/>
      <c r="AI58" s="7"/>
      <c r="AJ58" s="7"/>
      <c r="AK58" s="7"/>
      <c r="AL58" s="7"/>
      <c r="AM58" s="7"/>
      <c r="AN58" s="7"/>
      <c r="AO58" s="7"/>
      <c r="AP58" s="7"/>
      <c r="AQ58" s="7"/>
      <c r="AR58" s="7"/>
      <c r="AS58" s="7"/>
    </row>
    <row r="59" spans="1:45" customFormat="1" ht="23.25" customHeight="1">
      <c r="A59" s="23">
        <v>37</v>
      </c>
      <c r="B59" s="101" t="str">
        <f>IF(ISBLANK(VLOOKUP($A59,種目処理!$J$2:$AC$51,12)),"",VLOOKUP($A59,種目処理!$J$2:$AC$51,12))</f>
        <v/>
      </c>
      <c r="C59" s="101" t="str">
        <f>IF(ISBLANK(VLOOKUP($A59,種目処理!$J$2:$AC$51,13)),"",VLOOKUP($A59,種目処理!$J$2:$AC$51,13))</f>
        <v/>
      </c>
      <c r="D59" s="101" t="str">
        <f>IF(ISBLANK(VLOOKUP($A59,種目処理!$J$2:$AC$51,14)),"",VLOOKUP($A59,種目処理!$J$2:$AC$51,14))</f>
        <v/>
      </c>
      <c r="E59" s="101" t="str">
        <f>IF(ISBLANK(VLOOKUP($A59,種目処理!$J$2:$AC$51,15)),"",VLOOKUP($A59,種目処理!$J$2:$AC$51,15))</f>
        <v/>
      </c>
      <c r="F59" s="105" t="str">
        <f>IF(ISBLANK(VLOOKUP($A59,種目処理!$J$2:$AC$51,16)),"",VLOOKUP($A59,種目処理!$J$2:$AC$51,16))</f>
        <v/>
      </c>
      <c r="G59" s="106" t="str">
        <f>IF(ISBLANK(VLOOKUP($A59,種目処理!$J$2:$AC$51,17)),"",VLOOKUP($A59,種目処理!$J$2:$AC$51,17))</f>
        <v/>
      </c>
      <c r="H59" s="109" t="str">
        <f>IF(ISBLANK(VLOOKUP($A59,種目処理!$J$2:$AC$51,18)),"",VLOOKUP($A59,種目処理!$J$2:$AC$51,18))</f>
        <v/>
      </c>
      <c r="I59" s="108" t="str">
        <f>IF(ISBLANK(VLOOKUP($A59,種目処理!$J$2:$AC$51,19)),"",VLOOKUP($A59,種目処理!$J$2:$AC$51,19))</f>
        <v/>
      </c>
      <c r="J59" s="132" t="str">
        <f>IF(ISBLANK(VLOOKUP($A59,種目処理!$J$2:$AC$51,20)),"",VLOOKUP($A59,種目処理!$J$2:$AC$51,20))</f>
        <v/>
      </c>
      <c r="K59" s="7"/>
      <c r="L59" s="1"/>
      <c r="M59" s="1"/>
      <c r="N59" s="3"/>
      <c r="O59" s="41"/>
      <c r="P59" s="42"/>
      <c r="Q59" s="42"/>
      <c r="R59" s="42"/>
      <c r="S59" s="43"/>
      <c r="T59" s="3"/>
      <c r="U59" s="3"/>
      <c r="V59" s="3"/>
      <c r="W59" s="3"/>
      <c r="X59" s="3"/>
      <c r="Y59" s="3"/>
      <c r="Z59" s="3"/>
      <c r="AA59" s="1"/>
      <c r="AB59" s="1"/>
      <c r="AE59" s="7"/>
      <c r="AF59" s="7"/>
      <c r="AG59" s="7"/>
      <c r="AH59" s="7"/>
      <c r="AI59" s="7"/>
      <c r="AJ59" s="7"/>
      <c r="AK59" s="7"/>
      <c r="AL59" s="7"/>
      <c r="AM59" s="7"/>
      <c r="AN59" s="7"/>
      <c r="AO59" s="7"/>
      <c r="AP59" s="7"/>
      <c r="AQ59" s="7"/>
      <c r="AR59" s="7"/>
      <c r="AS59" s="7"/>
    </row>
    <row r="60" spans="1:45" customFormat="1" ht="23.25" customHeight="1">
      <c r="A60" s="23">
        <v>38</v>
      </c>
      <c r="B60" s="101" t="str">
        <f>IF(ISBLANK(VLOOKUP($A60,種目処理!$J$2:$AC$51,12)),"",VLOOKUP($A60,種目処理!$J$2:$AC$51,12))</f>
        <v/>
      </c>
      <c r="C60" s="101" t="str">
        <f>IF(ISBLANK(VLOOKUP($A60,種目処理!$J$2:$AC$51,13)),"",VLOOKUP($A60,種目処理!$J$2:$AC$51,13))</f>
        <v/>
      </c>
      <c r="D60" s="101" t="str">
        <f>IF(ISBLANK(VLOOKUP($A60,種目処理!$J$2:$AC$51,14)),"",VLOOKUP($A60,種目処理!$J$2:$AC$51,14))</f>
        <v/>
      </c>
      <c r="E60" s="101" t="str">
        <f>IF(ISBLANK(VLOOKUP($A60,種目処理!$J$2:$AC$51,15)),"",VLOOKUP($A60,種目処理!$J$2:$AC$51,15))</f>
        <v/>
      </c>
      <c r="F60" s="105" t="str">
        <f>IF(ISBLANK(VLOOKUP($A60,種目処理!$J$2:$AC$51,16)),"",VLOOKUP($A60,種目処理!$J$2:$AC$51,16))</f>
        <v/>
      </c>
      <c r="G60" s="106" t="str">
        <f>IF(ISBLANK(VLOOKUP($A60,種目処理!$J$2:$AC$51,17)),"",VLOOKUP($A60,種目処理!$J$2:$AC$51,17))</f>
        <v/>
      </c>
      <c r="H60" s="109" t="str">
        <f>IF(ISBLANK(VLOOKUP($A60,種目処理!$J$2:$AC$51,18)),"",VLOOKUP($A60,種目処理!$J$2:$AC$51,18))</f>
        <v/>
      </c>
      <c r="I60" s="108" t="str">
        <f>IF(ISBLANK(VLOOKUP($A60,種目処理!$J$2:$AC$51,19)),"",VLOOKUP($A60,種目処理!$J$2:$AC$51,19))</f>
        <v/>
      </c>
      <c r="J60" s="132" t="str">
        <f>IF(ISBLANK(VLOOKUP($A60,種目処理!$J$2:$AC$51,20)),"",VLOOKUP($A60,種目処理!$J$2:$AC$51,20))</f>
        <v/>
      </c>
      <c r="K60" s="7"/>
      <c r="L60" s="1"/>
      <c r="M60" s="1"/>
      <c r="N60" s="3"/>
      <c r="O60" s="41"/>
      <c r="P60" s="42"/>
      <c r="Q60" s="42"/>
      <c r="R60" s="42"/>
      <c r="S60" s="43"/>
      <c r="T60" s="3"/>
      <c r="U60" s="3"/>
      <c r="V60" s="3"/>
      <c r="W60" s="3"/>
      <c r="X60" s="3"/>
      <c r="Y60" s="3"/>
      <c r="Z60" s="3"/>
      <c r="AA60" s="1"/>
      <c r="AB60" s="1"/>
      <c r="AE60" s="7"/>
      <c r="AF60" s="7"/>
      <c r="AG60" s="7"/>
      <c r="AH60" s="7"/>
      <c r="AI60" s="7"/>
      <c r="AJ60" s="7"/>
      <c r="AK60" s="7"/>
      <c r="AL60" s="7"/>
      <c r="AM60" s="7"/>
      <c r="AN60" s="7"/>
      <c r="AO60" s="7"/>
      <c r="AP60" s="7"/>
      <c r="AQ60" s="7"/>
      <c r="AR60" s="7"/>
      <c r="AS60" s="7"/>
    </row>
    <row r="61" spans="1:45" customFormat="1" ht="23.25" customHeight="1">
      <c r="A61" s="23">
        <v>39</v>
      </c>
      <c r="B61" s="101" t="str">
        <f>IF(ISBLANK(VLOOKUP($A61,種目処理!$J$2:$AC$51,12)),"",VLOOKUP($A61,種目処理!$J$2:$AC$51,12))</f>
        <v/>
      </c>
      <c r="C61" s="101" t="str">
        <f>IF(ISBLANK(VLOOKUP($A61,種目処理!$J$2:$AC$51,13)),"",VLOOKUP($A61,種目処理!$J$2:$AC$51,13))</f>
        <v/>
      </c>
      <c r="D61" s="101" t="str">
        <f>IF(ISBLANK(VLOOKUP($A61,種目処理!$J$2:$AC$51,14)),"",VLOOKUP($A61,種目処理!$J$2:$AC$51,14))</f>
        <v/>
      </c>
      <c r="E61" s="101" t="str">
        <f>IF(ISBLANK(VLOOKUP($A61,種目処理!$J$2:$AC$51,15)),"",VLOOKUP($A61,種目処理!$J$2:$AC$51,15))</f>
        <v/>
      </c>
      <c r="F61" s="105" t="str">
        <f>IF(ISBLANK(VLOOKUP($A61,種目処理!$J$2:$AC$51,16)),"",VLOOKUP($A61,種目処理!$J$2:$AC$51,16))</f>
        <v/>
      </c>
      <c r="G61" s="106" t="str">
        <f>IF(ISBLANK(VLOOKUP($A61,種目処理!$J$2:$AC$51,17)),"",VLOOKUP($A61,種目処理!$J$2:$AC$51,17))</f>
        <v/>
      </c>
      <c r="H61" s="109" t="str">
        <f>IF(ISBLANK(VLOOKUP($A61,種目処理!$J$2:$AC$51,18)),"",VLOOKUP($A61,種目処理!$J$2:$AC$51,18))</f>
        <v/>
      </c>
      <c r="I61" s="108" t="str">
        <f>IF(ISBLANK(VLOOKUP($A61,種目処理!$J$2:$AC$51,19)),"",VLOOKUP($A61,種目処理!$J$2:$AC$51,19))</f>
        <v/>
      </c>
      <c r="J61" s="132" t="str">
        <f>IF(ISBLANK(VLOOKUP($A61,種目処理!$J$2:$AC$51,20)),"",VLOOKUP($A61,種目処理!$J$2:$AC$51,20))</f>
        <v/>
      </c>
      <c r="K61" s="7"/>
      <c r="L61" s="1"/>
      <c r="M61" s="1"/>
      <c r="N61" s="3"/>
      <c r="O61" s="41"/>
      <c r="P61" s="42"/>
      <c r="Q61" s="42"/>
      <c r="R61" s="42"/>
      <c r="S61" s="43"/>
      <c r="T61" s="3"/>
      <c r="U61" s="3"/>
      <c r="V61" s="3"/>
      <c r="W61" s="3"/>
      <c r="X61" s="3"/>
      <c r="Y61" s="3"/>
      <c r="Z61" s="3"/>
      <c r="AA61" s="1"/>
      <c r="AB61" s="1"/>
      <c r="AE61" s="7"/>
      <c r="AF61" s="7"/>
      <c r="AG61" s="7"/>
      <c r="AH61" s="7"/>
      <c r="AI61" s="7"/>
      <c r="AJ61" s="7"/>
      <c r="AK61" s="7"/>
      <c r="AL61" s="7"/>
      <c r="AM61" s="7"/>
      <c r="AN61" s="7"/>
      <c r="AO61" s="7"/>
      <c r="AP61" s="7"/>
      <c r="AQ61" s="7"/>
      <c r="AR61" s="7"/>
      <c r="AS61" s="7"/>
    </row>
    <row r="62" spans="1:45" customFormat="1" ht="23.25" customHeight="1">
      <c r="A62" s="23">
        <v>40</v>
      </c>
      <c r="B62" s="101" t="str">
        <f>IF(ISBLANK(VLOOKUP($A62,種目処理!$J$2:$AC$51,12)),"",VLOOKUP($A62,種目処理!$J$2:$AC$51,12))</f>
        <v/>
      </c>
      <c r="C62" s="101" t="str">
        <f>IF(ISBLANK(VLOOKUP($A62,種目処理!$J$2:$AC$51,13)),"",VLOOKUP($A62,種目処理!$J$2:$AC$51,13))</f>
        <v/>
      </c>
      <c r="D62" s="101" t="str">
        <f>IF(ISBLANK(VLOOKUP($A62,種目処理!$J$2:$AC$51,14)),"",VLOOKUP($A62,種目処理!$J$2:$AC$51,14))</f>
        <v/>
      </c>
      <c r="E62" s="101" t="str">
        <f>IF(ISBLANK(VLOOKUP($A62,種目処理!$J$2:$AC$51,15)),"",VLOOKUP($A62,種目処理!$J$2:$AC$51,15))</f>
        <v/>
      </c>
      <c r="F62" s="105" t="str">
        <f>IF(ISBLANK(VLOOKUP($A62,種目処理!$J$2:$AC$51,16)),"",VLOOKUP($A62,種目処理!$J$2:$AC$51,16))</f>
        <v/>
      </c>
      <c r="G62" s="106" t="str">
        <f>IF(ISBLANK(VLOOKUP($A62,種目処理!$J$2:$AC$51,17)),"",VLOOKUP($A62,種目処理!$J$2:$AC$51,17))</f>
        <v/>
      </c>
      <c r="H62" s="109" t="str">
        <f>IF(ISBLANK(VLOOKUP($A62,種目処理!$J$2:$AC$51,18)),"",VLOOKUP($A62,種目処理!$J$2:$AC$51,18))</f>
        <v/>
      </c>
      <c r="I62" s="108" t="str">
        <f>IF(ISBLANK(VLOOKUP($A62,種目処理!$J$2:$AC$51,19)),"",VLOOKUP($A62,種目処理!$J$2:$AC$51,19))</f>
        <v/>
      </c>
      <c r="J62" s="132" t="str">
        <f>IF(ISBLANK(VLOOKUP($A62,種目処理!$J$2:$AC$51,20)),"",VLOOKUP($A62,種目処理!$J$2:$AC$51,20))</f>
        <v/>
      </c>
      <c r="K62" s="7"/>
      <c r="L62" s="1"/>
      <c r="M62" s="1"/>
      <c r="N62" s="3"/>
      <c r="O62" s="41"/>
      <c r="P62" s="42"/>
      <c r="Q62" s="42"/>
      <c r="R62" s="42"/>
      <c r="S62" s="43"/>
      <c r="T62" s="3"/>
      <c r="U62" s="3"/>
      <c r="V62" s="3"/>
      <c r="W62" s="3"/>
      <c r="X62" s="3"/>
      <c r="Y62" s="3"/>
      <c r="Z62" s="3"/>
      <c r="AA62" s="1"/>
      <c r="AB62" s="1"/>
      <c r="AE62" s="7"/>
      <c r="AF62" s="7"/>
      <c r="AG62" s="7"/>
      <c r="AH62" s="7"/>
      <c r="AI62" s="7"/>
      <c r="AJ62" s="7"/>
      <c r="AK62" s="7"/>
      <c r="AL62" s="7"/>
      <c r="AM62" s="7"/>
      <c r="AN62" s="7"/>
      <c r="AO62" s="7"/>
      <c r="AP62" s="7"/>
      <c r="AQ62" s="7"/>
      <c r="AR62" s="7"/>
      <c r="AS62" s="7"/>
    </row>
    <row r="63" spans="1:45" customFormat="1" ht="23.25" customHeight="1">
      <c r="A63" s="23">
        <v>41</v>
      </c>
      <c r="B63" s="101" t="str">
        <f>IF(ISBLANK(VLOOKUP($A63,種目処理!$J$2:$AC$51,12)),"",VLOOKUP($A63,種目処理!$J$2:$AC$51,12))</f>
        <v/>
      </c>
      <c r="C63" s="101" t="str">
        <f>IF(ISBLANK(VLOOKUP($A63,種目処理!$J$2:$AC$51,13)),"",VLOOKUP($A63,種目処理!$J$2:$AC$51,13))</f>
        <v/>
      </c>
      <c r="D63" s="101" t="str">
        <f>IF(ISBLANK(VLOOKUP($A63,種目処理!$J$2:$AC$51,14)),"",VLOOKUP($A63,種目処理!$J$2:$AC$51,14))</f>
        <v/>
      </c>
      <c r="E63" s="101" t="str">
        <f>IF(ISBLANK(VLOOKUP($A63,種目処理!$J$2:$AC$51,15)),"",VLOOKUP($A63,種目処理!$J$2:$AC$51,15))</f>
        <v/>
      </c>
      <c r="F63" s="105" t="str">
        <f>IF(ISBLANK(VLOOKUP($A63,種目処理!$J$2:$AC$51,16)),"",VLOOKUP($A63,種目処理!$J$2:$AC$51,16))</f>
        <v/>
      </c>
      <c r="G63" s="106" t="str">
        <f>IF(ISBLANK(VLOOKUP($A63,種目処理!$J$2:$AC$51,17)),"",VLOOKUP($A63,種目処理!$J$2:$AC$51,17))</f>
        <v/>
      </c>
      <c r="H63" s="109" t="str">
        <f>IF(ISBLANK(VLOOKUP($A63,種目処理!$J$2:$AC$51,18)),"",VLOOKUP($A63,種目処理!$J$2:$AC$51,18))</f>
        <v/>
      </c>
      <c r="I63" s="108" t="str">
        <f>IF(ISBLANK(VLOOKUP($A63,種目処理!$J$2:$AC$51,19)),"",VLOOKUP($A63,種目処理!$J$2:$AC$51,19))</f>
        <v/>
      </c>
      <c r="J63" s="132" t="str">
        <f>IF(ISBLANK(VLOOKUP($A63,種目処理!$J$2:$AC$51,20)),"",VLOOKUP($A63,種目処理!$J$2:$AC$51,20))</f>
        <v/>
      </c>
      <c r="K63" s="7"/>
      <c r="L63" s="1"/>
      <c r="M63" s="1"/>
      <c r="N63" s="3"/>
      <c r="O63" s="41"/>
      <c r="P63" s="42"/>
      <c r="Q63" s="42"/>
      <c r="R63" s="42"/>
      <c r="S63" s="43"/>
      <c r="T63" s="3"/>
      <c r="U63" s="3"/>
      <c r="V63" s="3"/>
      <c r="W63" s="3"/>
      <c r="X63" s="3"/>
      <c r="Y63" s="3"/>
      <c r="Z63" s="3"/>
      <c r="AA63" s="1"/>
      <c r="AB63" s="1"/>
      <c r="AE63" s="7"/>
      <c r="AF63" s="7"/>
      <c r="AG63" s="7"/>
      <c r="AH63" s="7"/>
      <c r="AI63" s="7"/>
      <c r="AJ63" s="7"/>
      <c r="AK63" s="7"/>
      <c r="AL63" s="7"/>
      <c r="AM63" s="7"/>
      <c r="AN63" s="7"/>
      <c r="AO63" s="7"/>
      <c r="AP63" s="7"/>
      <c r="AQ63" s="7"/>
      <c r="AR63" s="7"/>
      <c r="AS63" s="7"/>
    </row>
    <row r="64" spans="1:45" customFormat="1" ht="23.25" customHeight="1">
      <c r="A64" s="23">
        <v>42</v>
      </c>
      <c r="B64" s="101" t="str">
        <f>IF(ISBLANK(VLOOKUP($A64,種目処理!$J$2:$AC$51,12)),"",VLOOKUP($A64,種目処理!$J$2:$AC$51,12))</f>
        <v/>
      </c>
      <c r="C64" s="101" t="str">
        <f>IF(ISBLANK(VLOOKUP($A64,種目処理!$J$2:$AC$51,13)),"",VLOOKUP($A64,種目処理!$J$2:$AC$51,13))</f>
        <v/>
      </c>
      <c r="D64" s="101" t="str">
        <f>IF(ISBLANK(VLOOKUP($A64,種目処理!$J$2:$AC$51,14)),"",VLOOKUP($A64,種目処理!$J$2:$AC$51,14))</f>
        <v/>
      </c>
      <c r="E64" s="101" t="str">
        <f>IF(ISBLANK(VLOOKUP($A64,種目処理!$J$2:$AC$51,15)),"",VLOOKUP($A64,種目処理!$J$2:$AC$51,15))</f>
        <v/>
      </c>
      <c r="F64" s="105" t="str">
        <f>IF(ISBLANK(VLOOKUP($A64,種目処理!$J$2:$AC$51,16)),"",VLOOKUP($A64,種目処理!$J$2:$AC$51,16))</f>
        <v/>
      </c>
      <c r="G64" s="106" t="str">
        <f>IF(ISBLANK(VLOOKUP($A64,種目処理!$J$2:$AC$51,17)),"",VLOOKUP($A64,種目処理!$J$2:$AC$51,17))</f>
        <v/>
      </c>
      <c r="H64" s="109" t="str">
        <f>IF(ISBLANK(VLOOKUP($A64,種目処理!$J$2:$AC$51,18)),"",VLOOKUP($A64,種目処理!$J$2:$AC$51,18))</f>
        <v/>
      </c>
      <c r="I64" s="108" t="str">
        <f>IF(ISBLANK(VLOOKUP($A64,種目処理!$J$2:$AC$51,19)),"",VLOOKUP($A64,種目処理!$J$2:$AC$51,19))</f>
        <v/>
      </c>
      <c r="J64" s="132" t="str">
        <f>IF(ISBLANK(VLOOKUP($A64,種目処理!$J$2:$AC$51,20)),"",VLOOKUP($A64,種目処理!$J$2:$AC$51,20))</f>
        <v/>
      </c>
      <c r="K64" s="7"/>
      <c r="L64" s="1"/>
      <c r="M64" s="1"/>
      <c r="N64" s="3"/>
      <c r="O64" s="41"/>
      <c r="P64" s="42"/>
      <c r="Q64" s="42"/>
      <c r="R64" s="42"/>
      <c r="S64" s="43"/>
      <c r="T64" s="3"/>
      <c r="U64" s="3"/>
      <c r="V64" s="3"/>
      <c r="W64" s="3"/>
      <c r="X64" s="3"/>
      <c r="Y64" s="3"/>
      <c r="Z64" s="3"/>
      <c r="AA64" s="1"/>
      <c r="AB64" s="1"/>
      <c r="AE64" s="7"/>
      <c r="AF64" s="7"/>
      <c r="AG64" s="7"/>
      <c r="AH64" s="7"/>
      <c r="AI64" s="7"/>
      <c r="AJ64" s="7"/>
      <c r="AK64" s="7"/>
      <c r="AL64" s="7"/>
      <c r="AM64" s="7"/>
      <c r="AN64" s="7"/>
      <c r="AO64" s="7"/>
      <c r="AP64" s="7"/>
      <c r="AQ64" s="7"/>
      <c r="AR64" s="7"/>
      <c r="AS64" s="7"/>
    </row>
    <row r="65" spans="1:45" customFormat="1" ht="23.25" customHeight="1">
      <c r="A65" s="23">
        <v>43</v>
      </c>
      <c r="B65" s="101" t="str">
        <f>IF(ISBLANK(VLOOKUP($A65,種目処理!$J$2:$AC$51,12)),"",VLOOKUP($A65,種目処理!$J$2:$AC$51,12))</f>
        <v/>
      </c>
      <c r="C65" s="101" t="str">
        <f>IF(ISBLANK(VLOOKUP($A65,種目処理!$J$2:$AC$51,13)),"",VLOOKUP($A65,種目処理!$J$2:$AC$51,13))</f>
        <v/>
      </c>
      <c r="D65" s="101" t="str">
        <f>IF(ISBLANK(VLOOKUP($A65,種目処理!$J$2:$AC$51,14)),"",VLOOKUP($A65,種目処理!$J$2:$AC$51,14))</f>
        <v/>
      </c>
      <c r="E65" s="101" t="str">
        <f>IF(ISBLANK(VLOOKUP($A65,種目処理!$J$2:$AC$51,15)),"",VLOOKUP($A65,種目処理!$J$2:$AC$51,15))</f>
        <v/>
      </c>
      <c r="F65" s="105" t="str">
        <f>IF(ISBLANK(VLOOKUP($A65,種目処理!$J$2:$AC$51,16)),"",VLOOKUP($A65,種目処理!$J$2:$AC$51,16))</f>
        <v/>
      </c>
      <c r="G65" s="106" t="str">
        <f>IF(ISBLANK(VLOOKUP($A65,種目処理!$J$2:$AC$51,17)),"",VLOOKUP($A65,種目処理!$J$2:$AC$51,17))</f>
        <v/>
      </c>
      <c r="H65" s="109" t="str">
        <f>IF(ISBLANK(VLOOKUP($A65,種目処理!$J$2:$AC$51,18)),"",VLOOKUP($A65,種目処理!$J$2:$AC$51,18))</f>
        <v/>
      </c>
      <c r="I65" s="108" t="str">
        <f>IF(ISBLANK(VLOOKUP($A65,種目処理!$J$2:$AC$51,19)),"",VLOOKUP($A65,種目処理!$J$2:$AC$51,19))</f>
        <v/>
      </c>
      <c r="J65" s="132" t="str">
        <f>IF(ISBLANK(VLOOKUP($A65,種目処理!$J$2:$AC$51,20)),"",VLOOKUP($A65,種目処理!$J$2:$AC$51,20))</f>
        <v/>
      </c>
      <c r="K65" s="7"/>
      <c r="L65" s="1"/>
      <c r="M65" s="1"/>
      <c r="N65" s="3"/>
      <c r="O65" s="41"/>
      <c r="P65" s="42"/>
      <c r="Q65" s="42"/>
      <c r="R65" s="42"/>
      <c r="S65" s="43"/>
      <c r="T65" s="3"/>
      <c r="U65" s="3"/>
      <c r="V65" s="3"/>
      <c r="W65" s="3"/>
      <c r="X65" s="3"/>
      <c r="Y65" s="3"/>
      <c r="Z65" s="3"/>
      <c r="AA65" s="1"/>
      <c r="AB65" s="1"/>
      <c r="AE65" s="7"/>
      <c r="AF65" s="7"/>
      <c r="AG65" s="7"/>
      <c r="AH65" s="7"/>
      <c r="AI65" s="7"/>
      <c r="AJ65" s="7"/>
      <c r="AK65" s="7"/>
      <c r="AL65" s="7"/>
      <c r="AM65" s="7"/>
      <c r="AN65" s="7"/>
      <c r="AO65" s="7"/>
      <c r="AP65" s="7"/>
      <c r="AQ65" s="7"/>
      <c r="AR65" s="7"/>
      <c r="AS65" s="7"/>
    </row>
    <row r="66" spans="1:45" customFormat="1" ht="23.25" customHeight="1">
      <c r="A66" s="23">
        <v>44</v>
      </c>
      <c r="B66" s="101" t="str">
        <f>IF(ISBLANK(VLOOKUP($A66,種目処理!$J$2:$AC$51,12)),"",VLOOKUP($A66,種目処理!$J$2:$AC$51,12))</f>
        <v/>
      </c>
      <c r="C66" s="101" t="str">
        <f>IF(ISBLANK(VLOOKUP($A66,種目処理!$J$2:$AC$51,13)),"",VLOOKUP($A66,種目処理!$J$2:$AC$51,13))</f>
        <v/>
      </c>
      <c r="D66" s="101" t="str">
        <f>IF(ISBLANK(VLOOKUP($A66,種目処理!$J$2:$AC$51,14)),"",VLOOKUP($A66,種目処理!$J$2:$AC$51,14))</f>
        <v/>
      </c>
      <c r="E66" s="101" t="str">
        <f>IF(ISBLANK(VLOOKUP($A66,種目処理!$J$2:$AC$51,15)),"",VLOOKUP($A66,種目処理!$J$2:$AC$51,15))</f>
        <v/>
      </c>
      <c r="F66" s="105" t="str">
        <f>IF(ISBLANK(VLOOKUP($A66,種目処理!$J$2:$AC$51,16)),"",VLOOKUP($A66,種目処理!$J$2:$AC$51,16))</f>
        <v/>
      </c>
      <c r="G66" s="106" t="str">
        <f>IF(ISBLANK(VLOOKUP($A66,種目処理!$J$2:$AC$51,17)),"",VLOOKUP($A66,種目処理!$J$2:$AC$51,17))</f>
        <v/>
      </c>
      <c r="H66" s="109" t="str">
        <f>IF(ISBLANK(VLOOKUP($A66,種目処理!$J$2:$AC$51,18)),"",VLOOKUP($A66,種目処理!$J$2:$AC$51,18))</f>
        <v/>
      </c>
      <c r="I66" s="108" t="str">
        <f>IF(ISBLANK(VLOOKUP($A66,種目処理!$J$2:$AC$51,19)),"",VLOOKUP($A66,種目処理!$J$2:$AC$51,19))</f>
        <v/>
      </c>
      <c r="J66" s="132" t="str">
        <f>IF(ISBLANK(VLOOKUP($A66,種目処理!$J$2:$AC$51,20)),"",VLOOKUP($A66,種目処理!$J$2:$AC$51,20))</f>
        <v/>
      </c>
      <c r="K66" s="7"/>
      <c r="L66" s="1"/>
      <c r="M66" s="1"/>
      <c r="N66" s="3"/>
      <c r="O66" s="41"/>
      <c r="P66" s="42"/>
      <c r="Q66" s="42"/>
      <c r="R66" s="42"/>
      <c r="S66" s="43"/>
      <c r="T66" s="3"/>
      <c r="U66" s="3"/>
      <c r="V66" s="3"/>
      <c r="W66" s="3"/>
      <c r="X66" s="3"/>
      <c r="Y66" s="3"/>
      <c r="Z66" s="3"/>
      <c r="AA66" s="1"/>
      <c r="AB66" s="1"/>
      <c r="AE66" s="7"/>
      <c r="AF66" s="7"/>
      <c r="AG66" s="7"/>
      <c r="AH66" s="7"/>
      <c r="AI66" s="7"/>
      <c r="AJ66" s="7"/>
      <c r="AK66" s="7"/>
      <c r="AL66" s="7"/>
      <c r="AM66" s="7"/>
      <c r="AN66" s="7"/>
      <c r="AO66" s="7"/>
      <c r="AP66" s="7"/>
      <c r="AQ66" s="7"/>
      <c r="AR66" s="7"/>
      <c r="AS66" s="7"/>
    </row>
    <row r="67" spans="1:45" customFormat="1" ht="23.25" customHeight="1">
      <c r="A67" s="23">
        <v>45</v>
      </c>
      <c r="B67" s="101" t="str">
        <f>IF(ISBLANK(VLOOKUP($A67,種目処理!$J$2:$AC$51,12)),"",VLOOKUP($A67,種目処理!$J$2:$AC$51,12))</f>
        <v/>
      </c>
      <c r="C67" s="101" t="str">
        <f>IF(ISBLANK(VLOOKUP($A67,種目処理!$J$2:$AC$51,13)),"",VLOOKUP($A67,種目処理!$J$2:$AC$51,13))</f>
        <v/>
      </c>
      <c r="D67" s="101" t="str">
        <f>IF(ISBLANK(VLOOKUP($A67,種目処理!$J$2:$AC$51,14)),"",VLOOKUP($A67,種目処理!$J$2:$AC$51,14))</f>
        <v/>
      </c>
      <c r="E67" s="101" t="str">
        <f>IF(ISBLANK(VLOOKUP($A67,種目処理!$J$2:$AC$51,15)),"",VLOOKUP($A67,種目処理!$J$2:$AC$51,15))</f>
        <v/>
      </c>
      <c r="F67" s="105" t="str">
        <f>IF(ISBLANK(VLOOKUP($A67,種目処理!$J$2:$AC$51,16)),"",VLOOKUP($A67,種目処理!$J$2:$AC$51,16))</f>
        <v/>
      </c>
      <c r="G67" s="106" t="str">
        <f>IF(ISBLANK(VLOOKUP($A67,種目処理!$J$2:$AC$51,17)),"",VLOOKUP($A67,種目処理!$J$2:$AC$51,17))</f>
        <v/>
      </c>
      <c r="H67" s="109" t="str">
        <f>IF(ISBLANK(VLOOKUP($A67,種目処理!$J$2:$AC$51,18)),"",VLOOKUP($A67,種目処理!$J$2:$AC$51,18))</f>
        <v/>
      </c>
      <c r="I67" s="108" t="str">
        <f>IF(ISBLANK(VLOOKUP($A67,種目処理!$J$2:$AC$51,19)),"",VLOOKUP($A67,種目処理!$J$2:$AC$51,19))</f>
        <v/>
      </c>
      <c r="J67" s="132" t="str">
        <f>IF(ISBLANK(VLOOKUP($A67,種目処理!$J$2:$AC$51,20)),"",VLOOKUP($A67,種目処理!$J$2:$AC$51,20))</f>
        <v/>
      </c>
      <c r="K67" s="7"/>
      <c r="L67" s="1"/>
      <c r="M67" s="1"/>
      <c r="N67" s="3"/>
      <c r="O67" s="41"/>
      <c r="P67" s="42"/>
      <c r="Q67" s="42"/>
      <c r="R67" s="42"/>
      <c r="S67" s="43"/>
      <c r="T67" s="3"/>
      <c r="U67" s="3"/>
      <c r="V67" s="3"/>
      <c r="W67" s="3"/>
      <c r="X67" s="3"/>
      <c r="Y67" s="3"/>
      <c r="Z67" s="3"/>
      <c r="AA67" s="1"/>
      <c r="AB67" s="1"/>
      <c r="AE67" s="7"/>
      <c r="AF67" s="7"/>
      <c r="AG67" s="7"/>
      <c r="AH67" s="7"/>
      <c r="AI67" s="7"/>
      <c r="AJ67" s="7"/>
      <c r="AK67" s="7"/>
      <c r="AL67" s="7"/>
      <c r="AM67" s="7"/>
      <c r="AN67" s="7"/>
      <c r="AO67" s="7"/>
      <c r="AP67" s="7"/>
      <c r="AQ67" s="7"/>
      <c r="AR67" s="7"/>
      <c r="AS67" s="7"/>
    </row>
    <row r="68" spans="1:45" customFormat="1" ht="23.25" customHeight="1">
      <c r="A68" s="23">
        <v>46</v>
      </c>
      <c r="B68" s="101" t="str">
        <f>IF(ISBLANK(VLOOKUP($A68,種目処理!$J$2:$AC$51,12)),"",VLOOKUP($A68,種目処理!$J$2:$AC$51,12))</f>
        <v/>
      </c>
      <c r="C68" s="101" t="str">
        <f>IF(ISBLANK(VLOOKUP($A68,種目処理!$J$2:$AC$51,13)),"",VLOOKUP($A68,種目処理!$J$2:$AC$51,13))</f>
        <v/>
      </c>
      <c r="D68" s="101" t="str">
        <f>IF(ISBLANK(VLOOKUP($A68,種目処理!$J$2:$AC$51,14)),"",VLOOKUP($A68,種目処理!$J$2:$AC$51,14))</f>
        <v/>
      </c>
      <c r="E68" s="101" t="str">
        <f>IF(ISBLANK(VLOOKUP($A68,種目処理!$J$2:$AC$51,15)),"",VLOOKUP($A68,種目処理!$J$2:$AC$51,15))</f>
        <v/>
      </c>
      <c r="F68" s="105" t="str">
        <f>IF(ISBLANK(VLOOKUP($A68,種目処理!$J$2:$AC$51,16)),"",VLOOKUP($A68,種目処理!$J$2:$AC$51,16))</f>
        <v/>
      </c>
      <c r="G68" s="106" t="str">
        <f>IF(ISBLANK(VLOOKUP($A68,種目処理!$J$2:$AC$51,17)),"",VLOOKUP($A68,種目処理!$J$2:$AC$51,17))</f>
        <v/>
      </c>
      <c r="H68" s="109" t="str">
        <f>IF(ISBLANK(VLOOKUP($A68,種目処理!$J$2:$AC$51,18)),"",VLOOKUP($A68,種目処理!$J$2:$AC$51,18))</f>
        <v/>
      </c>
      <c r="I68" s="108" t="str">
        <f>IF(ISBLANK(VLOOKUP($A68,種目処理!$J$2:$AC$51,19)),"",VLOOKUP($A68,種目処理!$J$2:$AC$51,19))</f>
        <v/>
      </c>
      <c r="J68" s="132" t="str">
        <f>IF(ISBLANK(VLOOKUP($A68,種目処理!$J$2:$AC$51,20)),"",VLOOKUP($A68,種目処理!$J$2:$AC$51,20))</f>
        <v/>
      </c>
      <c r="K68" s="7"/>
      <c r="L68" s="1"/>
      <c r="M68" s="1"/>
      <c r="N68" s="3"/>
      <c r="O68" s="41"/>
      <c r="P68" s="42"/>
      <c r="Q68" s="42"/>
      <c r="R68" s="42"/>
      <c r="S68" s="43"/>
      <c r="T68" s="3"/>
      <c r="U68" s="3"/>
      <c r="V68" s="3"/>
      <c r="W68" s="3"/>
      <c r="X68" s="3"/>
      <c r="Y68" s="3"/>
      <c r="Z68" s="3"/>
      <c r="AA68" s="1"/>
      <c r="AB68" s="1"/>
      <c r="AE68" s="7"/>
      <c r="AF68" s="7"/>
      <c r="AG68" s="7"/>
      <c r="AH68" s="7"/>
      <c r="AI68" s="7"/>
      <c r="AJ68" s="7"/>
      <c r="AK68" s="7"/>
      <c r="AL68" s="7"/>
      <c r="AM68" s="7"/>
      <c r="AN68" s="7"/>
      <c r="AO68" s="7"/>
      <c r="AP68" s="7"/>
      <c r="AQ68" s="7"/>
      <c r="AR68" s="7"/>
      <c r="AS68" s="7"/>
    </row>
    <row r="69" spans="1:45" customFormat="1" ht="23.25" customHeight="1">
      <c r="A69" s="23">
        <v>47</v>
      </c>
      <c r="B69" s="101" t="str">
        <f>IF(ISBLANK(VLOOKUP($A69,種目処理!$J$2:$AC$51,12)),"",VLOOKUP($A69,種目処理!$J$2:$AC$51,12))</f>
        <v/>
      </c>
      <c r="C69" s="101" t="str">
        <f>IF(ISBLANK(VLOOKUP($A69,種目処理!$J$2:$AC$51,13)),"",VLOOKUP($A69,種目処理!$J$2:$AC$51,13))</f>
        <v/>
      </c>
      <c r="D69" s="101" t="str">
        <f>IF(ISBLANK(VLOOKUP($A69,種目処理!$J$2:$AC$51,14)),"",VLOOKUP($A69,種目処理!$J$2:$AC$51,14))</f>
        <v/>
      </c>
      <c r="E69" s="101" t="str">
        <f>IF(ISBLANK(VLOOKUP($A69,種目処理!$J$2:$AC$51,15)),"",VLOOKUP($A69,種目処理!$J$2:$AC$51,15))</f>
        <v/>
      </c>
      <c r="F69" s="105" t="str">
        <f>IF(ISBLANK(VLOOKUP($A69,種目処理!$J$2:$AC$51,16)),"",VLOOKUP($A69,種目処理!$J$2:$AC$51,16))</f>
        <v/>
      </c>
      <c r="G69" s="106" t="str">
        <f>IF(ISBLANK(VLOOKUP($A69,種目処理!$J$2:$AC$51,17)),"",VLOOKUP($A69,種目処理!$J$2:$AC$51,17))</f>
        <v/>
      </c>
      <c r="H69" s="109" t="str">
        <f>IF(ISBLANK(VLOOKUP($A69,種目処理!$J$2:$AC$51,18)),"",VLOOKUP($A69,種目処理!$J$2:$AC$51,18))</f>
        <v/>
      </c>
      <c r="I69" s="108" t="str">
        <f>IF(ISBLANK(VLOOKUP($A69,種目処理!$J$2:$AC$51,19)),"",VLOOKUP($A69,種目処理!$J$2:$AC$51,19))</f>
        <v/>
      </c>
      <c r="J69" s="132" t="str">
        <f>IF(ISBLANK(VLOOKUP($A69,種目処理!$J$2:$AC$51,20)),"",VLOOKUP($A69,種目処理!$J$2:$AC$51,20))</f>
        <v/>
      </c>
      <c r="K69" s="7"/>
      <c r="L69" s="1"/>
      <c r="M69" s="1"/>
      <c r="N69" s="3"/>
      <c r="O69" s="41"/>
      <c r="P69" s="42"/>
      <c r="Q69" s="42"/>
      <c r="R69" s="42"/>
      <c r="S69" s="43"/>
      <c r="T69" s="3"/>
      <c r="U69" s="3"/>
      <c r="V69" s="3"/>
      <c r="W69" s="3"/>
      <c r="X69" s="3"/>
      <c r="Y69" s="3"/>
      <c r="Z69" s="3"/>
      <c r="AA69" s="1"/>
      <c r="AB69" s="1"/>
      <c r="AE69" s="7"/>
      <c r="AF69" s="7"/>
      <c r="AG69" s="7"/>
      <c r="AH69" s="7"/>
      <c r="AI69" s="7"/>
      <c r="AJ69" s="7"/>
      <c r="AK69" s="7"/>
      <c r="AL69" s="7"/>
      <c r="AM69" s="7"/>
      <c r="AN69" s="7"/>
      <c r="AO69" s="7"/>
      <c r="AP69" s="7"/>
      <c r="AQ69" s="7"/>
      <c r="AR69" s="7"/>
      <c r="AS69" s="7"/>
    </row>
    <row r="70" spans="1:45" customFormat="1" ht="23.25" customHeight="1">
      <c r="A70" s="23">
        <v>48</v>
      </c>
      <c r="B70" s="101" t="str">
        <f>IF(ISBLANK(VLOOKUP($A70,種目処理!$J$2:$AC$51,12)),"",VLOOKUP($A70,種目処理!$J$2:$AC$51,12))</f>
        <v/>
      </c>
      <c r="C70" s="101" t="str">
        <f>IF(ISBLANK(VLOOKUP($A70,種目処理!$J$2:$AC$51,13)),"",VLOOKUP($A70,種目処理!$J$2:$AC$51,13))</f>
        <v/>
      </c>
      <c r="D70" s="101" t="str">
        <f>IF(ISBLANK(VLOOKUP($A70,種目処理!$J$2:$AC$51,14)),"",VLOOKUP($A70,種目処理!$J$2:$AC$51,14))</f>
        <v/>
      </c>
      <c r="E70" s="101" t="str">
        <f>IF(ISBLANK(VLOOKUP($A70,種目処理!$J$2:$AC$51,15)),"",VLOOKUP($A70,種目処理!$J$2:$AC$51,15))</f>
        <v/>
      </c>
      <c r="F70" s="105" t="str">
        <f>IF(ISBLANK(VLOOKUP($A70,種目処理!$J$2:$AC$51,16)),"",VLOOKUP($A70,種目処理!$J$2:$AC$51,16))</f>
        <v/>
      </c>
      <c r="G70" s="106" t="str">
        <f>IF(ISBLANK(VLOOKUP($A70,種目処理!$J$2:$AC$51,17)),"",VLOOKUP($A70,種目処理!$J$2:$AC$51,17))</f>
        <v/>
      </c>
      <c r="H70" s="109" t="str">
        <f>IF(ISBLANK(VLOOKUP($A70,種目処理!$J$2:$AC$51,18)),"",VLOOKUP($A70,種目処理!$J$2:$AC$51,18))</f>
        <v/>
      </c>
      <c r="I70" s="108" t="str">
        <f>IF(ISBLANK(VLOOKUP($A70,種目処理!$J$2:$AC$51,19)),"",VLOOKUP($A70,種目処理!$J$2:$AC$51,19))</f>
        <v/>
      </c>
      <c r="J70" s="132" t="str">
        <f>IF(ISBLANK(VLOOKUP($A70,種目処理!$J$2:$AC$51,20)),"",VLOOKUP($A70,種目処理!$J$2:$AC$51,20))</f>
        <v/>
      </c>
      <c r="K70" s="7"/>
      <c r="L70" s="1"/>
      <c r="M70" s="1"/>
      <c r="N70" s="3"/>
      <c r="O70" s="41"/>
      <c r="P70" s="42"/>
      <c r="Q70" s="42"/>
      <c r="R70" s="42"/>
      <c r="S70" s="43"/>
      <c r="T70" s="3"/>
      <c r="U70" s="3"/>
      <c r="V70" s="3"/>
      <c r="W70" s="3"/>
      <c r="X70" s="3"/>
      <c r="Y70" s="3"/>
      <c r="Z70" s="3"/>
      <c r="AA70" s="1"/>
      <c r="AB70" s="1"/>
      <c r="AE70" s="7"/>
      <c r="AF70" s="7"/>
      <c r="AG70" s="7"/>
      <c r="AH70" s="7"/>
      <c r="AI70" s="7"/>
      <c r="AJ70" s="7"/>
      <c r="AK70" s="7"/>
      <c r="AL70" s="7"/>
      <c r="AM70" s="7"/>
      <c r="AN70" s="7"/>
      <c r="AO70" s="7"/>
      <c r="AP70" s="7"/>
      <c r="AQ70" s="7"/>
      <c r="AR70" s="7"/>
      <c r="AS70" s="7"/>
    </row>
    <row r="71" spans="1:45" customFormat="1" ht="23.25" customHeight="1">
      <c r="A71" s="23">
        <v>49</v>
      </c>
      <c r="B71" s="101" t="str">
        <f>IF(ISBLANK(VLOOKUP($A71,種目処理!$J$2:$AC$51,12)),"",VLOOKUP($A71,種目処理!$J$2:$AC$51,12))</f>
        <v/>
      </c>
      <c r="C71" s="101" t="str">
        <f>IF(ISBLANK(VLOOKUP($A71,種目処理!$J$2:$AC$51,13)),"",VLOOKUP($A71,種目処理!$J$2:$AC$51,13))</f>
        <v/>
      </c>
      <c r="D71" s="101" t="str">
        <f>IF(ISBLANK(VLOOKUP($A71,種目処理!$J$2:$AC$51,14)),"",VLOOKUP($A71,種目処理!$J$2:$AC$51,14))</f>
        <v/>
      </c>
      <c r="E71" s="101" t="str">
        <f>IF(ISBLANK(VLOOKUP($A71,種目処理!$J$2:$AC$51,15)),"",VLOOKUP($A71,種目処理!$J$2:$AC$51,15))</f>
        <v/>
      </c>
      <c r="F71" s="105" t="str">
        <f>IF(ISBLANK(VLOOKUP($A71,種目処理!$J$2:$AC$51,16)),"",VLOOKUP($A71,種目処理!$J$2:$AC$51,16))</f>
        <v/>
      </c>
      <c r="G71" s="106" t="str">
        <f>IF(ISBLANK(VLOOKUP($A71,種目処理!$J$2:$AC$51,17)),"",VLOOKUP($A71,種目処理!$J$2:$AC$51,17))</f>
        <v/>
      </c>
      <c r="H71" s="109" t="str">
        <f>IF(ISBLANK(VLOOKUP($A71,種目処理!$J$2:$AC$51,18)),"",VLOOKUP($A71,種目処理!$J$2:$AC$51,18))</f>
        <v/>
      </c>
      <c r="I71" s="108" t="str">
        <f>IF(ISBLANK(VLOOKUP($A71,種目処理!$J$2:$AC$51,19)),"",VLOOKUP($A71,種目処理!$J$2:$AC$51,19))</f>
        <v/>
      </c>
      <c r="J71" s="132" t="str">
        <f>IF(ISBLANK(VLOOKUP($A71,種目処理!$J$2:$AC$51,20)),"",VLOOKUP($A71,種目処理!$J$2:$AC$51,20))</f>
        <v/>
      </c>
      <c r="K71" s="7"/>
      <c r="L71" s="1"/>
      <c r="M71" s="1"/>
      <c r="N71" s="3"/>
      <c r="O71" s="41"/>
      <c r="P71" s="42"/>
      <c r="Q71" s="42"/>
      <c r="R71" s="42"/>
      <c r="S71" s="43"/>
      <c r="T71" s="3"/>
      <c r="U71" s="3"/>
      <c r="V71" s="3"/>
      <c r="W71" s="3"/>
      <c r="X71" s="3"/>
      <c r="Y71" s="3"/>
      <c r="Z71" s="3"/>
      <c r="AA71" s="1"/>
      <c r="AB71" s="1"/>
      <c r="AE71" s="7"/>
      <c r="AF71" s="7"/>
      <c r="AG71" s="7"/>
      <c r="AH71" s="7"/>
      <c r="AI71" s="7"/>
      <c r="AJ71" s="7"/>
      <c r="AK71" s="7"/>
      <c r="AL71" s="7"/>
      <c r="AM71" s="7"/>
      <c r="AN71" s="7"/>
      <c r="AO71" s="7"/>
      <c r="AP71" s="7"/>
      <c r="AQ71" s="7"/>
      <c r="AR71" s="7"/>
      <c r="AS71" s="7"/>
    </row>
    <row r="72" spans="1:45" customFormat="1" ht="23.25" customHeight="1">
      <c r="A72" s="69">
        <v>50</v>
      </c>
      <c r="B72" s="110" t="str">
        <f>IF(ISBLANK(VLOOKUP($A72,種目処理!$J$2:$AC$51,12)),"",VLOOKUP($A72,種目処理!$J$2:$AC$51,12))</f>
        <v/>
      </c>
      <c r="C72" s="110" t="str">
        <f>IF(ISBLANK(VLOOKUP($A72,種目処理!$J$2:$AC$51,13)),"",VLOOKUP($A72,種目処理!$J$2:$AC$51,13))</f>
        <v/>
      </c>
      <c r="D72" s="110" t="str">
        <f>IF(ISBLANK(VLOOKUP($A72,種目処理!$J$2:$AC$51,14)),"",VLOOKUP($A72,種目処理!$J$2:$AC$51,14))</f>
        <v/>
      </c>
      <c r="E72" s="110" t="str">
        <f>IF(ISBLANK(VLOOKUP($A72,種目処理!$J$2:$AC$51,15)),"",VLOOKUP($A72,種目処理!$J$2:$AC$51,15))</f>
        <v/>
      </c>
      <c r="F72" s="111" t="str">
        <f>IF(ISBLANK(VLOOKUP($A72,種目処理!$J$2:$AC$51,16)),"",VLOOKUP($A72,種目処理!$J$2:$AC$51,16))</f>
        <v/>
      </c>
      <c r="G72" s="112" t="str">
        <f>IF(ISBLANK(VLOOKUP($A72,種目処理!$J$2:$AC$51,17)),"",VLOOKUP($A72,種目処理!$J$2:$AC$51,17))</f>
        <v/>
      </c>
      <c r="H72" s="113" t="str">
        <f>IF(ISBLANK(VLOOKUP($A72,種目処理!$J$2:$AC$51,18)),"",VLOOKUP($A72,種目処理!$J$2:$AC$51,18))</f>
        <v/>
      </c>
      <c r="I72" s="114" t="str">
        <f>IF(ISBLANK(VLOOKUP($A72,種目処理!$J$2:$AC$51,19)),"",VLOOKUP($A72,種目処理!$J$2:$AC$51,19))</f>
        <v/>
      </c>
      <c r="J72" s="133" t="str">
        <f>IF(ISBLANK(VLOOKUP($A72,種目処理!$J$2:$AC$51,20)),"",VLOOKUP($A72,種目処理!$J$2:$AC$51,20))</f>
        <v/>
      </c>
      <c r="K72" s="7"/>
      <c r="L72" s="1"/>
      <c r="M72" s="1"/>
      <c r="N72" s="3"/>
      <c r="O72" s="41"/>
      <c r="P72" s="42"/>
      <c r="Q72" s="42"/>
      <c r="R72" s="42"/>
      <c r="S72" s="43"/>
      <c r="T72" s="3"/>
      <c r="U72" s="3"/>
      <c r="V72" s="3"/>
      <c r="W72" s="3"/>
      <c r="X72" s="3"/>
      <c r="Y72" s="3"/>
      <c r="Z72" s="3"/>
      <c r="AA72" s="1"/>
      <c r="AB72" s="1"/>
      <c r="AE72" s="7"/>
      <c r="AF72" s="7"/>
      <c r="AG72" s="7"/>
      <c r="AH72" s="7"/>
      <c r="AI72" s="7"/>
      <c r="AJ72" s="7"/>
      <c r="AK72" s="7"/>
      <c r="AL72" s="7"/>
      <c r="AM72" s="7"/>
      <c r="AN72" s="7"/>
      <c r="AO72" s="7"/>
      <c r="AP72" s="7"/>
      <c r="AQ72" s="7"/>
      <c r="AR72" s="7"/>
      <c r="AS72" s="7"/>
    </row>
    <row r="73" spans="1:45" customFormat="1" ht="11.25" customHeight="1">
      <c r="A73" s="26"/>
      <c r="B73" s="76"/>
      <c r="C73" s="76"/>
      <c r="D73" s="76"/>
      <c r="E73" s="76"/>
      <c r="F73" s="8"/>
      <c r="G73" s="115"/>
      <c r="H73" s="115"/>
      <c r="I73" s="115"/>
      <c r="J73" s="115"/>
      <c r="K73" s="7"/>
      <c r="L73" s="1"/>
      <c r="M73" s="1"/>
      <c r="N73" s="3"/>
      <c r="O73" s="41"/>
      <c r="P73" s="42"/>
      <c r="Q73" s="42"/>
      <c r="R73" s="42"/>
      <c r="S73" s="43"/>
      <c r="T73" s="3"/>
      <c r="U73" s="3"/>
      <c r="V73" s="3"/>
      <c r="W73" s="3"/>
      <c r="X73" s="3"/>
      <c r="Y73" s="3"/>
      <c r="Z73" s="3"/>
      <c r="AA73" s="1"/>
      <c r="AB73" s="1"/>
      <c r="AE73" s="7"/>
      <c r="AF73" s="7"/>
      <c r="AG73" s="7"/>
      <c r="AH73" s="7"/>
      <c r="AI73" s="7"/>
      <c r="AJ73" s="7"/>
      <c r="AK73" s="7"/>
      <c r="AL73" s="7"/>
      <c r="AM73" s="7"/>
      <c r="AN73" s="7"/>
      <c r="AO73" s="7"/>
      <c r="AP73" s="7"/>
      <c r="AQ73" s="7"/>
      <c r="AR73" s="7"/>
      <c r="AS73" s="7"/>
    </row>
    <row r="74" spans="1:45" customFormat="1" ht="19.5" customHeight="1">
      <c r="A74" s="26"/>
      <c r="B74" s="76"/>
      <c r="C74" s="76"/>
      <c r="D74" s="74"/>
      <c r="E74" s="76"/>
      <c r="F74" s="116" t="s">
        <v>530</v>
      </c>
      <c r="G74" s="116" t="s">
        <v>531</v>
      </c>
      <c r="H74" s="117" t="s">
        <v>532</v>
      </c>
      <c r="I74" s="118" t="s">
        <v>482</v>
      </c>
      <c r="J74" s="118" t="s">
        <v>481</v>
      </c>
      <c r="K74" s="7"/>
      <c r="L74" s="1"/>
      <c r="M74" s="1"/>
      <c r="N74" s="3"/>
      <c r="O74" s="41"/>
      <c r="P74" s="42"/>
      <c r="Q74" s="42"/>
      <c r="R74" s="42"/>
      <c r="S74" s="43"/>
      <c r="T74" s="3"/>
      <c r="U74" s="3"/>
      <c r="V74" s="3"/>
      <c r="W74" s="3"/>
      <c r="X74" s="3"/>
      <c r="Y74" s="3"/>
      <c r="Z74" s="3"/>
      <c r="AA74" s="1"/>
      <c r="AB74" s="1"/>
      <c r="AE74" s="7"/>
      <c r="AF74" s="7"/>
      <c r="AG74" s="7"/>
      <c r="AH74" s="7"/>
      <c r="AI74" s="7"/>
      <c r="AJ74" s="7"/>
      <c r="AK74" s="7"/>
      <c r="AL74" s="7"/>
      <c r="AM74" s="7"/>
      <c r="AN74" s="7"/>
      <c r="AO74" s="7"/>
      <c r="AP74" s="7"/>
      <c r="AQ74" s="7"/>
      <c r="AR74" s="7"/>
      <c r="AS74" s="7"/>
    </row>
    <row r="75" spans="1:45" customFormat="1" ht="19.5" customHeight="1">
      <c r="A75" s="26"/>
      <c r="B75" s="76"/>
      <c r="C75" s="76"/>
      <c r="D75" s="74"/>
      <c r="E75" s="76"/>
      <c r="F75" s="116" t="s">
        <v>483</v>
      </c>
      <c r="G75" s="253" t="s">
        <v>575</v>
      </c>
      <c r="H75" s="254"/>
      <c r="I75" s="255"/>
      <c r="J75" s="89"/>
      <c r="K75" s="7"/>
      <c r="L75" s="1"/>
      <c r="M75" s="1"/>
      <c r="N75" s="3"/>
      <c r="O75" s="41"/>
      <c r="P75" s="42"/>
      <c r="Q75" s="42"/>
      <c r="R75" s="42"/>
      <c r="S75" s="43"/>
      <c r="T75" s="3"/>
      <c r="U75" s="3"/>
      <c r="V75" s="3"/>
      <c r="W75" s="3"/>
      <c r="X75" s="3"/>
      <c r="Y75" s="3"/>
      <c r="Z75" s="3"/>
      <c r="AA75" s="1"/>
      <c r="AB75" s="1"/>
      <c r="AE75" s="7"/>
      <c r="AF75" s="7"/>
      <c r="AG75" s="7"/>
      <c r="AH75" s="7"/>
      <c r="AI75" s="7"/>
      <c r="AJ75" s="7"/>
      <c r="AK75" s="7"/>
      <c r="AL75" s="7"/>
      <c r="AM75" s="7"/>
      <c r="AN75" s="7"/>
      <c r="AO75" s="7"/>
      <c r="AP75" s="7"/>
      <c r="AQ75" s="7"/>
      <c r="AR75" s="7"/>
      <c r="AS75" s="7"/>
    </row>
    <row r="76" spans="1:45" customFormat="1" ht="19.5" customHeight="1">
      <c r="A76" s="26"/>
      <c r="B76" s="76"/>
      <c r="C76" s="76"/>
      <c r="D76" s="74"/>
      <c r="E76" s="76"/>
      <c r="F76" s="116" t="s">
        <v>485</v>
      </c>
      <c r="G76" s="119">
        <f>COUNT(B48:B72)</f>
        <v>0</v>
      </c>
      <c r="H76" s="120">
        <v>800</v>
      </c>
      <c r="I76" s="121">
        <f t="shared" ref="I76" si="1">G76*H76</f>
        <v>0</v>
      </c>
      <c r="J76" s="89" t="s">
        <v>576</v>
      </c>
      <c r="K76" s="7"/>
      <c r="L76" s="1"/>
      <c r="M76" s="1"/>
      <c r="N76" s="3"/>
      <c r="O76" s="41"/>
      <c r="P76" s="42"/>
      <c r="Q76" s="42"/>
      <c r="R76" s="42"/>
      <c r="S76" s="43"/>
      <c r="T76" s="3"/>
      <c r="U76" s="3"/>
      <c r="V76" s="3"/>
      <c r="W76" s="3"/>
      <c r="X76" s="3"/>
      <c r="Y76" s="3"/>
      <c r="Z76" s="3"/>
      <c r="AA76" s="1"/>
      <c r="AB76" s="1"/>
      <c r="AE76" s="7"/>
      <c r="AF76" s="7"/>
      <c r="AG76" s="7"/>
      <c r="AH76" s="7"/>
      <c r="AI76" s="7"/>
      <c r="AJ76" s="7"/>
      <c r="AK76" s="7"/>
      <c r="AL76" s="7"/>
      <c r="AM76" s="7"/>
      <c r="AN76" s="7"/>
      <c r="AO76" s="7"/>
      <c r="AP76" s="7"/>
      <c r="AQ76" s="7"/>
      <c r="AR76" s="7"/>
      <c r="AS76" s="7"/>
    </row>
    <row r="77" spans="1:45" customFormat="1" ht="19.5" customHeight="1">
      <c r="A77" s="26"/>
      <c r="B77" s="76"/>
      <c r="C77" s="76"/>
      <c r="D77" s="74"/>
      <c r="E77" s="76"/>
      <c r="F77" s="116" t="s">
        <v>484</v>
      </c>
      <c r="G77" s="119"/>
      <c r="H77" s="143" t="s">
        <v>546</v>
      </c>
      <c r="I77" s="121"/>
      <c r="J77" s="89"/>
      <c r="K77" s="7"/>
      <c r="L77" s="1"/>
      <c r="M77" s="1"/>
      <c r="N77" s="3"/>
      <c r="O77" s="41"/>
      <c r="P77" s="42"/>
      <c r="Q77" s="42"/>
      <c r="R77" s="42"/>
      <c r="S77" s="43"/>
      <c r="T77" s="3"/>
      <c r="U77" s="3"/>
      <c r="V77" s="3"/>
      <c r="W77" s="3"/>
      <c r="X77" s="3"/>
      <c r="Y77" s="3"/>
      <c r="Z77" s="3"/>
      <c r="AA77" s="1"/>
      <c r="AB77" s="1"/>
      <c r="AE77" s="7"/>
      <c r="AF77" s="7"/>
      <c r="AG77" s="7"/>
      <c r="AH77" s="7"/>
      <c r="AI77" s="7"/>
      <c r="AJ77" s="7"/>
      <c r="AK77" s="7"/>
      <c r="AL77" s="7"/>
      <c r="AM77" s="7"/>
      <c r="AN77" s="7"/>
      <c r="AO77" s="7"/>
      <c r="AP77" s="7"/>
      <c r="AQ77" s="7"/>
      <c r="AR77" s="7"/>
      <c r="AS77" s="7"/>
    </row>
    <row r="78" spans="1:45" customFormat="1" ht="19.5" customHeight="1">
      <c r="A78" s="26"/>
      <c r="B78" s="76"/>
      <c r="C78" s="76"/>
      <c r="D78" s="74"/>
      <c r="E78" s="76"/>
      <c r="F78" s="76" t="s">
        <v>486</v>
      </c>
      <c r="G78" s="122">
        <f>G32+G33+G76</f>
        <v>0</v>
      </c>
      <c r="H78" s="123">
        <v>800</v>
      </c>
      <c r="I78" s="124">
        <f>I32+I33+I76</f>
        <v>0</v>
      </c>
      <c r="K78" s="7"/>
      <c r="L78" s="1"/>
      <c r="M78" s="1"/>
      <c r="N78" s="3"/>
      <c r="O78" s="41"/>
      <c r="P78" s="42"/>
      <c r="Q78" s="42"/>
      <c r="R78" s="42"/>
      <c r="S78" s="43"/>
      <c r="T78" s="3"/>
      <c r="U78" s="3"/>
      <c r="V78" s="3"/>
      <c r="W78" s="3"/>
      <c r="X78" s="3"/>
      <c r="Y78" s="3"/>
      <c r="Z78" s="3"/>
      <c r="AA78" s="1"/>
      <c r="AB78" s="1"/>
      <c r="AE78" s="7"/>
      <c r="AF78" s="7"/>
      <c r="AG78" s="7"/>
      <c r="AH78" s="7"/>
      <c r="AI78" s="7"/>
      <c r="AJ78" s="7"/>
      <c r="AK78" s="7"/>
      <c r="AL78" s="7"/>
      <c r="AM78" s="7"/>
      <c r="AN78" s="7"/>
      <c r="AO78" s="7"/>
      <c r="AP78" s="7"/>
      <c r="AQ78" s="7"/>
      <c r="AR78" s="7"/>
      <c r="AS78" s="7"/>
    </row>
    <row r="79" spans="1:45" customFormat="1" ht="15" customHeight="1">
      <c r="A79" s="26"/>
      <c r="B79" s="76"/>
      <c r="C79" s="76"/>
      <c r="D79" s="76"/>
      <c r="E79" s="76"/>
      <c r="F79" s="125"/>
      <c r="G79" s="123"/>
      <c r="H79" s="241"/>
      <c r="I79" s="241"/>
      <c r="J79" s="241"/>
      <c r="K79" s="7"/>
      <c r="L79" s="1"/>
      <c r="M79" s="1"/>
      <c r="N79" s="3"/>
      <c r="O79" s="41"/>
      <c r="P79" s="42"/>
      <c r="Q79" s="42"/>
      <c r="R79" s="42"/>
      <c r="S79" s="43"/>
      <c r="T79" s="3"/>
      <c r="U79" s="3"/>
      <c r="V79" s="3"/>
      <c r="W79" s="3"/>
      <c r="X79" s="3"/>
      <c r="Y79" s="3"/>
      <c r="Z79" s="3"/>
      <c r="AA79" s="1"/>
      <c r="AB79" s="1"/>
      <c r="AE79" s="7"/>
      <c r="AF79" s="7"/>
      <c r="AG79" s="7"/>
      <c r="AH79" s="7"/>
      <c r="AI79" s="7"/>
      <c r="AJ79" s="7"/>
      <c r="AK79" s="7"/>
      <c r="AL79" s="7"/>
      <c r="AM79" s="7"/>
      <c r="AN79" s="7"/>
      <c r="AO79" s="7"/>
      <c r="AP79" s="7"/>
      <c r="AQ79" s="7"/>
      <c r="AR79" s="7"/>
      <c r="AS79" s="7"/>
    </row>
    <row r="80" spans="1:45" customFormat="1" ht="11.25" customHeight="1">
      <c r="A80" s="18"/>
      <c r="B80" s="18"/>
      <c r="C80" s="18"/>
      <c r="D80" s="18"/>
      <c r="E80" s="18"/>
      <c r="F80" s="24"/>
      <c r="G80" s="25"/>
      <c r="H80" s="25"/>
      <c r="I80" s="25"/>
      <c r="J80" s="25"/>
      <c r="K80" s="7"/>
      <c r="L80" s="1"/>
      <c r="M80" s="1"/>
      <c r="N80" s="1"/>
      <c r="O80" s="20"/>
      <c r="P80" s="1"/>
      <c r="Q80" s="1"/>
      <c r="R80" s="1"/>
      <c r="S80" s="1"/>
      <c r="T80" s="1"/>
      <c r="U80" s="1"/>
      <c r="V80" s="1"/>
      <c r="W80" s="3"/>
      <c r="X80" s="1"/>
      <c r="Y80" s="1"/>
      <c r="Z80" s="1"/>
      <c r="AA80" s="1"/>
      <c r="AB80" s="1"/>
      <c r="AE80" s="7"/>
    </row>
    <row r="81" spans="1:31" customFormat="1" ht="22.5" customHeight="1">
      <c r="A81" s="242" t="s">
        <v>204</v>
      </c>
      <c r="B81" s="242"/>
      <c r="C81" s="242"/>
      <c r="D81" s="242"/>
      <c r="E81" s="242"/>
      <c r="F81" s="242"/>
      <c r="G81" s="242"/>
      <c r="H81" s="242"/>
      <c r="I81" s="242"/>
      <c r="J81" s="242"/>
      <c r="K81" s="7"/>
      <c r="L81" s="1"/>
      <c r="M81" s="1"/>
      <c r="N81" s="1"/>
      <c r="O81" s="20"/>
      <c r="P81" s="1"/>
      <c r="Q81" s="1"/>
      <c r="R81" s="1"/>
      <c r="S81" s="1"/>
      <c r="T81" s="1"/>
      <c r="U81" s="1"/>
      <c r="V81" s="1"/>
      <c r="W81" s="3"/>
      <c r="X81" s="1"/>
      <c r="Y81" s="1"/>
      <c r="Z81" s="1"/>
      <c r="AA81" s="1"/>
      <c r="AB81" s="1"/>
      <c r="AE81" s="7"/>
    </row>
    <row r="82" spans="1:31" customFormat="1" ht="7.5" customHeight="1">
      <c r="A82" s="18"/>
      <c r="B82" s="18"/>
      <c r="C82" s="18"/>
      <c r="D82" s="18"/>
      <c r="E82" s="18"/>
      <c r="F82" s="18"/>
      <c r="G82" s="18"/>
      <c r="H82" s="18"/>
      <c r="I82" s="18"/>
      <c r="J82" s="18"/>
      <c r="K82" s="7"/>
      <c r="L82" s="1"/>
      <c r="M82" s="1"/>
      <c r="N82" s="1"/>
      <c r="O82" s="20"/>
      <c r="P82" s="1"/>
      <c r="Q82" s="1"/>
      <c r="R82" s="1"/>
      <c r="S82" s="1"/>
      <c r="T82" s="1"/>
      <c r="U82" s="1"/>
      <c r="V82" s="1"/>
      <c r="W82" s="3"/>
      <c r="X82" s="1"/>
      <c r="Y82" s="1"/>
      <c r="Z82" s="1"/>
      <c r="AA82" s="1"/>
      <c r="AB82" s="1"/>
      <c r="AE82" s="7"/>
    </row>
    <row r="83" spans="1:31" customFormat="1" ht="16.5" customHeight="1">
      <c r="A83" s="18"/>
      <c r="B83" s="18"/>
      <c r="C83" s="18" t="s">
        <v>499</v>
      </c>
      <c r="D83" s="18"/>
      <c r="E83" s="18"/>
      <c r="F83" s="18"/>
      <c r="G83" s="18"/>
      <c r="H83" s="18"/>
      <c r="I83" s="18"/>
      <c r="J83" s="18"/>
      <c r="K83" s="7"/>
      <c r="L83" s="1"/>
      <c r="M83" s="1"/>
      <c r="N83" s="1"/>
      <c r="O83" s="20"/>
      <c r="P83" s="1"/>
      <c r="Q83" s="1"/>
      <c r="R83" s="1"/>
      <c r="S83" s="1"/>
      <c r="T83" s="1"/>
      <c r="U83" s="1"/>
      <c r="V83" s="1"/>
      <c r="W83" s="3"/>
      <c r="X83" s="1"/>
      <c r="Y83" s="1"/>
      <c r="Z83" s="1"/>
      <c r="AA83" s="1"/>
      <c r="AB83" s="1"/>
      <c r="AE83" s="7"/>
    </row>
    <row r="84" spans="1:31" customFormat="1" ht="7.5" customHeight="1">
      <c r="A84" s="18"/>
      <c r="B84" s="18"/>
      <c r="C84" s="18"/>
      <c r="D84" s="18"/>
      <c r="E84" s="18"/>
      <c r="F84" s="18"/>
      <c r="G84" s="18"/>
      <c r="H84" s="18"/>
      <c r="I84" s="18"/>
      <c r="J84" s="18"/>
      <c r="K84" s="7"/>
      <c r="L84" s="1"/>
      <c r="M84" s="1"/>
      <c r="N84" s="1"/>
      <c r="O84" s="20"/>
      <c r="P84" s="1"/>
      <c r="Q84" s="1"/>
      <c r="R84" s="1"/>
      <c r="S84" s="1"/>
      <c r="T84" s="1"/>
      <c r="U84" s="1"/>
      <c r="V84" s="1"/>
      <c r="W84" s="3"/>
      <c r="X84" s="1"/>
      <c r="Y84" s="1"/>
      <c r="Z84" s="1"/>
      <c r="AA84" s="1"/>
      <c r="AB84" s="1"/>
      <c r="AE84" s="7"/>
    </row>
    <row r="85" spans="1:31" customFormat="1" ht="19.5" customHeight="1">
      <c r="A85" s="18"/>
      <c r="B85" s="18"/>
      <c r="C85" s="18"/>
      <c r="D85" s="243">
        <f ca="1">TODAY()</f>
        <v>46130</v>
      </c>
      <c r="E85" s="244"/>
      <c r="F85" s="53"/>
      <c r="G85" s="53" t="str">
        <f>IF(基礎データ!$C$2="","",基礎データ!$C$2)</f>
        <v/>
      </c>
      <c r="H85" s="53"/>
      <c r="I85" s="53"/>
      <c r="J85" s="53"/>
      <c r="K85" s="7"/>
      <c r="L85" s="1"/>
      <c r="M85" s="1"/>
      <c r="N85" s="1"/>
      <c r="O85" s="20"/>
      <c r="P85" s="1"/>
      <c r="Q85" s="1"/>
      <c r="R85" s="1"/>
      <c r="S85" s="1"/>
      <c r="T85" s="1"/>
      <c r="U85" s="1"/>
      <c r="V85" s="1"/>
      <c r="W85" s="3"/>
      <c r="X85" s="1"/>
      <c r="Y85" s="1"/>
      <c r="Z85" s="1"/>
      <c r="AA85" s="1"/>
      <c r="AB85" s="1"/>
      <c r="AE85" s="7"/>
    </row>
    <row r="86" spans="1:31" customFormat="1" ht="31.5" customHeight="1">
      <c r="A86" s="18"/>
      <c r="B86" s="18"/>
      <c r="C86" s="18"/>
      <c r="D86" s="18"/>
      <c r="E86" s="18"/>
      <c r="G86" s="67" t="s">
        <v>366</v>
      </c>
      <c r="H86" s="245" t="str">
        <f>IF(基礎データ!$C$4="","",基礎データ!$C$4)</f>
        <v/>
      </c>
      <c r="I86" s="246"/>
      <c r="J86" s="129" t="s">
        <v>504</v>
      </c>
      <c r="K86" s="7"/>
      <c r="L86" s="1"/>
      <c r="M86" s="1"/>
      <c r="N86" s="1"/>
      <c r="O86" s="20"/>
      <c r="P86" s="1"/>
      <c r="Q86" s="1"/>
      <c r="R86" s="1"/>
      <c r="S86" s="1"/>
      <c r="T86" s="1"/>
      <c r="U86" s="1"/>
      <c r="V86" s="1"/>
      <c r="W86" s="3"/>
      <c r="X86" s="1"/>
      <c r="Y86" s="1"/>
      <c r="Z86" s="1"/>
      <c r="AA86" s="1"/>
      <c r="AB86" s="1"/>
      <c r="AE86" s="7"/>
    </row>
    <row r="87" spans="1:31" customFormat="1">
      <c r="A87" s="7"/>
      <c r="B87" s="7"/>
      <c r="C87" s="7"/>
      <c r="D87" s="7"/>
      <c r="E87" s="7"/>
      <c r="F87" s="37"/>
      <c r="G87" s="37"/>
      <c r="H87" s="38"/>
      <c r="I87" s="39"/>
      <c r="J87" s="39"/>
      <c r="K87" s="7"/>
      <c r="L87" s="1"/>
      <c r="M87" s="1"/>
      <c r="N87" s="1"/>
      <c r="O87" s="20"/>
      <c r="P87" s="1"/>
      <c r="Q87" s="1"/>
      <c r="R87" s="1"/>
      <c r="S87" s="1"/>
      <c r="T87" s="1"/>
      <c r="U87" s="1"/>
      <c r="V87" s="1"/>
      <c r="W87" s="1"/>
      <c r="X87" s="1"/>
      <c r="Y87" s="1"/>
      <c r="Z87" s="1"/>
      <c r="AA87" s="1"/>
      <c r="AB87" s="1"/>
      <c r="AE87" s="7"/>
    </row>
    <row r="88" spans="1:31" customFormat="1">
      <c r="A88" s="7"/>
      <c r="B88" s="7"/>
      <c r="C88" s="7"/>
      <c r="D88" s="7"/>
      <c r="E88" s="7"/>
      <c r="F88" s="37"/>
      <c r="G88" s="37"/>
      <c r="H88" s="38"/>
      <c r="I88" s="39"/>
      <c r="J88" s="39"/>
      <c r="K88" s="7"/>
      <c r="L88" s="1"/>
      <c r="M88" s="1"/>
      <c r="N88" s="1"/>
      <c r="O88" s="20"/>
      <c r="P88" s="1"/>
      <c r="Q88" s="1"/>
      <c r="R88" s="1"/>
      <c r="S88" s="1"/>
      <c r="T88" s="1"/>
      <c r="U88" s="1"/>
      <c r="V88" s="1"/>
      <c r="W88" s="1"/>
      <c r="X88" s="1"/>
      <c r="Y88" s="1"/>
      <c r="Z88" s="1"/>
      <c r="AA88" s="1"/>
      <c r="AB88" s="1"/>
      <c r="AE88" s="7"/>
    </row>
    <row r="89" spans="1:31" customFormat="1">
      <c r="A89" s="7"/>
      <c r="B89" s="7"/>
      <c r="C89" s="7"/>
      <c r="D89" s="7"/>
      <c r="E89" s="7"/>
      <c r="F89" s="37"/>
      <c r="G89" s="37"/>
      <c r="H89" s="38"/>
      <c r="I89" s="39"/>
      <c r="J89" s="39"/>
      <c r="K89" s="7"/>
      <c r="L89" s="1"/>
      <c r="M89" s="1"/>
      <c r="N89" s="1"/>
      <c r="O89" s="20"/>
      <c r="P89" s="1"/>
      <c r="Q89" s="1"/>
      <c r="R89" s="1"/>
      <c r="S89" s="1"/>
      <c r="T89" s="1"/>
      <c r="U89" s="1"/>
      <c r="V89" s="1"/>
      <c r="W89" s="1"/>
      <c r="X89" s="1"/>
      <c r="Y89" s="1"/>
      <c r="Z89" s="1"/>
      <c r="AA89" s="1"/>
      <c r="AB89" s="1"/>
      <c r="AE89" s="7"/>
    </row>
    <row r="90" spans="1:31" customFormat="1">
      <c r="A90" s="7"/>
      <c r="B90" s="7"/>
      <c r="C90" s="7"/>
      <c r="D90" s="7"/>
      <c r="E90" s="7"/>
      <c r="F90" s="37"/>
      <c r="G90" s="37"/>
      <c r="H90" s="38"/>
      <c r="I90" s="39"/>
      <c r="J90" s="39"/>
      <c r="K90" s="7"/>
      <c r="L90" s="1"/>
      <c r="M90" s="1"/>
      <c r="N90" s="1"/>
      <c r="O90" s="20"/>
      <c r="P90" s="1"/>
      <c r="Q90" s="1"/>
      <c r="R90" s="1"/>
      <c r="S90" s="1"/>
      <c r="T90" s="1"/>
      <c r="U90" s="1"/>
      <c r="V90" s="1"/>
      <c r="W90" s="1"/>
      <c r="X90" s="1"/>
      <c r="Y90" s="1"/>
      <c r="Z90" s="1"/>
      <c r="AA90" s="1"/>
      <c r="AB90" s="1"/>
      <c r="AE90" s="7"/>
    </row>
    <row r="91" spans="1:31" customFormat="1">
      <c r="A91" s="7"/>
      <c r="B91" s="7"/>
      <c r="C91" s="7"/>
      <c r="D91" s="7"/>
      <c r="E91" s="7"/>
      <c r="F91" s="37"/>
      <c r="G91" s="37"/>
      <c r="H91" s="38"/>
      <c r="I91" s="39"/>
      <c r="J91" s="39"/>
      <c r="K91" s="7"/>
      <c r="L91" s="1"/>
      <c r="M91" s="1"/>
      <c r="N91" s="1"/>
      <c r="O91" s="20"/>
      <c r="P91" s="1"/>
      <c r="Q91" s="1"/>
      <c r="R91" s="1"/>
      <c r="S91" s="1"/>
      <c r="T91" s="1"/>
      <c r="U91" s="1"/>
      <c r="V91" s="1"/>
      <c r="W91" s="1"/>
      <c r="X91" s="1"/>
      <c r="Y91" s="1"/>
      <c r="Z91" s="1"/>
      <c r="AA91" s="1"/>
      <c r="AB91" s="1"/>
      <c r="AE91" s="7"/>
    </row>
    <row r="92" spans="1:31" customFormat="1">
      <c r="A92" s="7"/>
      <c r="B92" s="7"/>
      <c r="C92" s="7"/>
      <c r="D92" s="7"/>
      <c r="E92" s="7"/>
      <c r="F92" s="37"/>
      <c r="G92" s="37"/>
      <c r="H92" s="38"/>
      <c r="I92" s="39"/>
      <c r="J92" s="39"/>
      <c r="K92" s="7"/>
      <c r="L92" s="1"/>
      <c r="M92" s="1"/>
      <c r="N92" s="1"/>
      <c r="O92" s="20"/>
      <c r="P92" s="1"/>
      <c r="Q92" s="1"/>
      <c r="R92" s="1"/>
      <c r="S92" s="1"/>
      <c r="T92" s="1"/>
      <c r="U92" s="1"/>
      <c r="V92" s="1"/>
      <c r="W92" s="1"/>
      <c r="X92" s="1"/>
      <c r="Y92" s="1"/>
      <c r="Z92" s="1"/>
      <c r="AA92" s="1"/>
      <c r="AB92" s="1"/>
      <c r="AE92" s="7"/>
    </row>
    <row r="93" spans="1:31" customFormat="1">
      <c r="A93" s="7"/>
      <c r="B93" s="7"/>
      <c r="C93" s="7"/>
      <c r="D93" s="7"/>
      <c r="E93" s="7"/>
      <c r="F93" s="37"/>
      <c r="G93" s="37"/>
      <c r="H93" s="38"/>
      <c r="I93" s="39"/>
      <c r="J93" s="39"/>
      <c r="K93" s="7"/>
      <c r="L93" s="1"/>
      <c r="M93" s="1"/>
      <c r="N93" s="1"/>
      <c r="O93" s="20"/>
      <c r="P93" s="1"/>
      <c r="Q93" s="1"/>
      <c r="R93" s="1"/>
      <c r="S93" s="1"/>
      <c r="T93" s="1"/>
      <c r="U93" s="1"/>
      <c r="V93" s="1"/>
      <c r="W93" s="1"/>
      <c r="X93" s="1"/>
      <c r="Y93" s="1"/>
      <c r="Z93" s="1"/>
      <c r="AA93" s="1"/>
      <c r="AB93" s="1"/>
      <c r="AE93" s="7"/>
    </row>
    <row r="94" spans="1:31" customFormat="1">
      <c r="A94" s="7"/>
      <c r="B94" s="7"/>
      <c r="C94" s="7"/>
      <c r="D94" s="7"/>
      <c r="E94" s="7"/>
      <c r="F94" s="37"/>
      <c r="G94" s="37"/>
      <c r="H94" s="38"/>
      <c r="I94" s="39"/>
      <c r="J94" s="39"/>
      <c r="K94" s="7"/>
      <c r="L94" s="1"/>
      <c r="M94" s="1"/>
      <c r="N94" s="1"/>
      <c r="O94" s="20"/>
      <c r="P94" s="1"/>
      <c r="Q94" s="1"/>
      <c r="R94" s="1"/>
      <c r="S94" s="1"/>
      <c r="T94" s="1"/>
      <c r="U94" s="1"/>
      <c r="V94" s="1"/>
      <c r="W94" s="1"/>
      <c r="X94" s="1"/>
      <c r="Y94" s="1"/>
      <c r="Z94" s="1"/>
      <c r="AA94" s="1"/>
      <c r="AB94" s="1"/>
      <c r="AE94" s="7"/>
    </row>
    <row r="95" spans="1:31" customFormat="1">
      <c r="A95" s="7"/>
      <c r="B95" s="7"/>
      <c r="C95" s="7"/>
      <c r="D95" s="7"/>
      <c r="E95" s="7"/>
      <c r="F95" s="37"/>
      <c r="G95" s="37"/>
      <c r="H95" s="38"/>
      <c r="I95" s="39"/>
      <c r="J95" s="39"/>
      <c r="K95" s="7"/>
      <c r="L95" s="1"/>
      <c r="M95" s="1"/>
      <c r="N95" s="1"/>
      <c r="O95" s="20"/>
      <c r="P95" s="1"/>
      <c r="Q95" s="1"/>
      <c r="R95" s="1"/>
      <c r="S95" s="1"/>
      <c r="T95" s="1"/>
      <c r="U95" s="1"/>
      <c r="V95" s="1"/>
      <c r="W95" s="1"/>
      <c r="X95" s="1"/>
      <c r="Y95" s="1"/>
      <c r="Z95" s="1"/>
      <c r="AA95" s="1"/>
      <c r="AB95" s="1"/>
      <c r="AE95" s="7"/>
    </row>
    <row r="96" spans="1:31" customFormat="1">
      <c r="A96" s="7"/>
      <c r="B96" s="7"/>
      <c r="C96" s="7"/>
      <c r="D96" s="7"/>
      <c r="E96" s="7"/>
      <c r="F96" s="37"/>
      <c r="G96" s="37"/>
      <c r="H96" s="38"/>
      <c r="I96" s="39"/>
      <c r="J96" s="39"/>
      <c r="K96" s="7"/>
      <c r="L96" s="1"/>
      <c r="M96" s="1"/>
      <c r="N96" s="1"/>
      <c r="O96" s="20"/>
      <c r="P96" s="1"/>
      <c r="Q96" s="1"/>
      <c r="R96" s="1"/>
      <c r="S96" s="1"/>
      <c r="T96" s="1"/>
      <c r="U96" s="1"/>
      <c r="V96" s="1"/>
      <c r="W96" s="1"/>
      <c r="X96" s="1"/>
      <c r="Y96" s="1"/>
      <c r="Z96" s="1"/>
      <c r="AA96" s="1"/>
      <c r="AB96" s="1"/>
      <c r="AE96" s="7"/>
    </row>
    <row r="97" spans="1:31" customFormat="1">
      <c r="A97" s="7"/>
      <c r="B97" s="7"/>
      <c r="C97" s="7"/>
      <c r="D97" s="7"/>
      <c r="E97" s="7"/>
      <c r="F97" s="37"/>
      <c r="G97" s="37"/>
      <c r="H97" s="38"/>
      <c r="I97" s="39"/>
      <c r="J97" s="39"/>
      <c r="K97" s="7"/>
      <c r="L97" s="1"/>
      <c r="M97" s="1"/>
      <c r="N97" s="1"/>
      <c r="O97" s="20"/>
      <c r="P97" s="1"/>
      <c r="Q97" s="1"/>
      <c r="R97" s="1"/>
      <c r="S97" s="1"/>
      <c r="T97" s="1"/>
      <c r="U97" s="1"/>
      <c r="V97" s="1"/>
      <c r="W97" s="1"/>
      <c r="X97" s="1"/>
      <c r="Y97" s="1"/>
      <c r="Z97" s="1"/>
      <c r="AA97" s="1"/>
      <c r="AB97" s="1"/>
      <c r="AE97" s="7"/>
    </row>
    <row r="98" spans="1:31" customFormat="1">
      <c r="A98" s="7"/>
      <c r="B98" s="7"/>
      <c r="C98" s="7"/>
      <c r="D98" s="7"/>
      <c r="E98" s="7"/>
      <c r="F98" s="37"/>
      <c r="G98" s="37"/>
      <c r="H98" s="38"/>
      <c r="I98" s="39"/>
      <c r="J98" s="39"/>
      <c r="K98" s="7"/>
      <c r="L98" s="1"/>
      <c r="M98" s="1"/>
      <c r="N98" s="1"/>
      <c r="O98" s="20"/>
      <c r="P98" s="1"/>
      <c r="Q98" s="1"/>
      <c r="R98" s="1"/>
      <c r="S98" s="1"/>
      <c r="T98" s="1"/>
      <c r="U98" s="1"/>
      <c r="V98" s="1"/>
      <c r="W98" s="1"/>
      <c r="X98" s="1"/>
      <c r="Y98" s="1"/>
      <c r="Z98" s="1"/>
      <c r="AA98" s="1"/>
      <c r="AB98" s="1"/>
      <c r="AE98" s="7"/>
    </row>
    <row r="99" spans="1:31" customFormat="1">
      <c r="A99" s="7"/>
      <c r="B99" s="7"/>
      <c r="C99" s="7"/>
      <c r="D99" s="7"/>
      <c r="E99" s="7"/>
      <c r="F99" s="37"/>
      <c r="G99" s="37"/>
      <c r="H99" s="38"/>
      <c r="I99" s="39"/>
      <c r="J99" s="39"/>
      <c r="K99" s="7"/>
      <c r="L99" s="1"/>
      <c r="M99" s="1"/>
      <c r="N99" s="1"/>
      <c r="O99" s="20"/>
      <c r="P99" s="1"/>
      <c r="Q99" s="1"/>
      <c r="R99" s="1"/>
      <c r="S99" s="1"/>
      <c r="T99" s="1"/>
      <c r="U99" s="1"/>
      <c r="V99" s="1"/>
      <c r="W99" s="1"/>
      <c r="X99" s="1"/>
      <c r="Y99" s="1"/>
      <c r="Z99" s="1"/>
      <c r="AA99" s="1"/>
      <c r="AB99" s="1"/>
      <c r="AE99" s="7"/>
    </row>
    <row r="100" spans="1:31" customFormat="1">
      <c r="A100" s="7"/>
      <c r="B100" s="7"/>
      <c r="C100" s="7"/>
      <c r="D100" s="7"/>
      <c r="E100" s="7"/>
      <c r="F100" s="37"/>
      <c r="G100" s="37"/>
      <c r="H100" s="38"/>
      <c r="I100" s="39"/>
      <c r="J100" s="39"/>
      <c r="K100" s="7"/>
      <c r="L100" s="1"/>
      <c r="M100" s="1"/>
      <c r="N100" s="1"/>
      <c r="O100" s="20"/>
      <c r="P100" s="1"/>
      <c r="Q100" s="1"/>
      <c r="R100" s="1"/>
      <c r="S100" s="1"/>
      <c r="T100" s="1"/>
      <c r="U100" s="1"/>
      <c r="V100" s="1"/>
      <c r="W100" s="1"/>
      <c r="X100" s="1"/>
      <c r="Y100" s="1"/>
      <c r="Z100" s="1"/>
      <c r="AA100" s="1"/>
      <c r="AB100" s="1"/>
      <c r="AE100" s="7"/>
    </row>
    <row r="101" spans="1:31" customFormat="1">
      <c r="A101" s="7"/>
      <c r="B101" s="7"/>
      <c r="C101" s="7"/>
      <c r="D101" s="7"/>
      <c r="E101" s="7"/>
      <c r="F101" s="37"/>
      <c r="G101" s="37"/>
      <c r="H101" s="38"/>
      <c r="I101" s="39"/>
      <c r="J101" s="39"/>
      <c r="K101" s="7"/>
      <c r="L101" s="1"/>
      <c r="M101" s="1"/>
      <c r="N101" s="1"/>
      <c r="O101" s="20"/>
      <c r="P101" s="1"/>
      <c r="Q101" s="1"/>
      <c r="R101" s="1"/>
      <c r="S101" s="1"/>
      <c r="T101" s="1"/>
      <c r="U101" s="1"/>
      <c r="V101" s="1"/>
      <c r="W101" s="1"/>
      <c r="X101" s="1"/>
      <c r="Y101" s="1"/>
      <c r="Z101" s="1"/>
      <c r="AA101" s="1"/>
      <c r="AB101" s="1"/>
      <c r="AE101" s="7"/>
    </row>
    <row r="102" spans="1:31" customFormat="1">
      <c r="A102" s="7"/>
      <c r="B102" s="7"/>
      <c r="C102" s="7"/>
      <c r="D102" s="7"/>
      <c r="E102" s="7"/>
      <c r="F102" s="37"/>
      <c r="G102" s="37"/>
      <c r="H102" s="38"/>
      <c r="I102" s="39"/>
      <c r="J102" s="39"/>
      <c r="K102" s="7"/>
      <c r="L102" s="1"/>
      <c r="M102" s="1"/>
      <c r="N102" s="1"/>
      <c r="O102" s="20"/>
      <c r="P102" s="1"/>
      <c r="Q102" s="1"/>
      <c r="R102" s="1"/>
      <c r="S102" s="1"/>
      <c r="T102" s="1"/>
      <c r="U102" s="1"/>
      <c r="V102" s="1"/>
      <c r="W102" s="1"/>
      <c r="X102" s="1"/>
      <c r="Y102" s="1"/>
      <c r="Z102" s="1"/>
      <c r="AA102" s="1"/>
      <c r="AB102" s="1"/>
      <c r="AE102" s="7"/>
    </row>
    <row r="103" spans="1:31" customFormat="1">
      <c r="A103" s="7"/>
      <c r="B103" s="7"/>
      <c r="C103" s="7"/>
      <c r="D103" s="7"/>
      <c r="E103" s="7"/>
      <c r="F103" s="37"/>
      <c r="G103" s="37"/>
      <c r="H103" s="38"/>
      <c r="I103" s="39"/>
      <c r="J103" s="39"/>
      <c r="K103" s="7"/>
      <c r="L103" s="1"/>
      <c r="M103" s="1"/>
      <c r="N103" s="1"/>
      <c r="O103" s="20"/>
      <c r="P103" s="1"/>
      <c r="Q103" s="1"/>
      <c r="R103" s="1"/>
      <c r="S103" s="1"/>
      <c r="T103" s="1"/>
      <c r="U103" s="1"/>
      <c r="V103" s="1"/>
      <c r="W103" s="1"/>
      <c r="X103" s="1"/>
      <c r="Y103" s="1"/>
      <c r="Z103" s="1"/>
      <c r="AA103" s="1"/>
      <c r="AB103" s="1"/>
      <c r="AE103" s="7"/>
    </row>
    <row r="104" spans="1:31" customFormat="1">
      <c r="A104" s="7"/>
      <c r="B104" s="7"/>
      <c r="C104" s="7"/>
      <c r="D104" s="7"/>
      <c r="E104" s="7"/>
      <c r="F104" s="37"/>
      <c r="G104" s="37"/>
      <c r="H104" s="38"/>
      <c r="I104" s="39"/>
      <c r="J104" s="39"/>
      <c r="K104" s="7"/>
      <c r="L104" s="1"/>
      <c r="M104" s="1"/>
      <c r="N104" s="1"/>
      <c r="O104" s="20"/>
      <c r="P104" s="1"/>
      <c r="Q104" s="1"/>
      <c r="R104" s="1"/>
      <c r="S104" s="1"/>
      <c r="T104" s="1"/>
      <c r="U104" s="1"/>
      <c r="V104" s="1"/>
      <c r="W104" s="1"/>
      <c r="X104" s="1"/>
      <c r="Y104" s="1"/>
      <c r="Z104" s="1"/>
      <c r="AA104" s="1"/>
      <c r="AB104" s="1"/>
      <c r="AE104" s="7"/>
    </row>
    <row r="105" spans="1:31" customFormat="1">
      <c r="A105" s="7"/>
      <c r="B105" s="7"/>
      <c r="C105" s="7"/>
      <c r="D105" s="7"/>
      <c r="E105" s="7"/>
      <c r="F105" s="37"/>
      <c r="G105" s="37"/>
      <c r="H105" s="38"/>
      <c r="I105" s="39"/>
      <c r="J105" s="39"/>
      <c r="K105" s="7"/>
      <c r="L105" s="1"/>
      <c r="M105" s="1"/>
      <c r="N105" s="1"/>
      <c r="O105" s="20"/>
      <c r="P105" s="1"/>
      <c r="Q105" s="1"/>
      <c r="R105" s="1"/>
      <c r="S105" s="1"/>
      <c r="T105" s="1"/>
      <c r="U105" s="1"/>
      <c r="V105" s="1"/>
      <c r="W105" s="1"/>
      <c r="X105" s="1"/>
      <c r="Y105" s="1"/>
      <c r="Z105" s="1"/>
      <c r="AA105" s="1"/>
      <c r="AB105" s="1"/>
      <c r="AE105" s="7"/>
    </row>
    <row r="106" spans="1:31" customFormat="1">
      <c r="A106" s="7"/>
      <c r="B106" s="7"/>
      <c r="C106" s="7"/>
      <c r="D106" s="7"/>
      <c r="E106" s="7"/>
      <c r="F106" s="37"/>
      <c r="G106" s="37"/>
      <c r="H106" s="38"/>
      <c r="I106" s="39"/>
      <c r="J106" s="39"/>
      <c r="K106" s="7"/>
      <c r="L106" s="1"/>
      <c r="M106" s="1"/>
      <c r="N106" s="1"/>
      <c r="O106" s="20"/>
      <c r="P106" s="1"/>
      <c r="Q106" s="1"/>
      <c r="R106" s="1"/>
      <c r="S106" s="1"/>
      <c r="T106" s="1"/>
      <c r="U106" s="1"/>
      <c r="V106" s="1"/>
      <c r="W106" s="1"/>
      <c r="X106" s="1"/>
      <c r="Y106" s="1"/>
      <c r="Z106" s="1"/>
      <c r="AA106" s="1"/>
      <c r="AB106" s="1"/>
      <c r="AE106" s="7"/>
    </row>
    <row r="107" spans="1:31" customFormat="1">
      <c r="A107" s="7"/>
      <c r="B107" s="7"/>
      <c r="C107" s="7"/>
      <c r="D107" s="7"/>
      <c r="E107" s="7"/>
      <c r="F107" s="37"/>
      <c r="G107" s="37"/>
      <c r="H107" s="38"/>
      <c r="I107" s="39"/>
      <c r="J107" s="39"/>
      <c r="K107" s="7"/>
      <c r="L107" s="1"/>
      <c r="M107" s="1"/>
      <c r="N107" s="1"/>
      <c r="O107" s="20"/>
      <c r="P107" s="1"/>
      <c r="Q107" s="1"/>
      <c r="R107" s="1"/>
      <c r="S107" s="1"/>
      <c r="T107" s="1"/>
      <c r="U107" s="1"/>
      <c r="V107" s="1"/>
      <c r="W107" s="1"/>
      <c r="X107" s="1"/>
      <c r="Y107" s="1"/>
      <c r="Z107" s="1"/>
      <c r="AA107" s="1"/>
      <c r="AB107" s="1"/>
      <c r="AE107" s="7"/>
    </row>
    <row r="108" spans="1:31" customFormat="1">
      <c r="A108" s="7"/>
      <c r="B108" s="7"/>
      <c r="C108" s="7"/>
      <c r="D108" s="7"/>
      <c r="E108" s="7"/>
      <c r="F108" s="37"/>
      <c r="G108" s="37"/>
      <c r="H108" s="38"/>
      <c r="I108" s="39"/>
      <c r="J108" s="39"/>
      <c r="K108" s="7"/>
      <c r="L108" s="1"/>
      <c r="M108" s="1"/>
      <c r="N108" s="1"/>
      <c r="O108" s="20"/>
      <c r="P108" s="1"/>
      <c r="Q108" s="1"/>
      <c r="R108" s="1"/>
      <c r="S108" s="1"/>
      <c r="T108" s="1"/>
      <c r="U108" s="1"/>
      <c r="V108" s="1"/>
      <c r="W108" s="1"/>
      <c r="X108" s="1"/>
      <c r="Y108" s="1"/>
      <c r="Z108" s="1"/>
      <c r="AA108" s="1"/>
      <c r="AB108" s="1"/>
      <c r="AE108" s="7"/>
    </row>
    <row r="109" spans="1:31" customFormat="1">
      <c r="A109" s="7"/>
      <c r="B109" s="7"/>
      <c r="C109" s="7"/>
      <c r="D109" s="7"/>
      <c r="E109" s="7"/>
      <c r="F109" s="37"/>
      <c r="G109" s="37"/>
      <c r="H109" s="38"/>
      <c r="I109" s="39"/>
      <c r="J109" s="39"/>
      <c r="K109" s="7"/>
      <c r="L109" s="1"/>
      <c r="M109" s="1"/>
      <c r="N109" s="1"/>
      <c r="O109" s="20"/>
      <c r="P109" s="1"/>
      <c r="Q109" s="1"/>
      <c r="R109" s="1"/>
      <c r="S109" s="1"/>
      <c r="T109" s="1"/>
      <c r="U109" s="1"/>
      <c r="V109" s="1"/>
      <c r="W109" s="1"/>
      <c r="X109" s="1"/>
      <c r="Y109" s="1"/>
      <c r="Z109" s="1"/>
      <c r="AA109" s="1"/>
      <c r="AB109" s="1"/>
      <c r="AE109" s="7"/>
    </row>
    <row r="110" spans="1:31" customFormat="1">
      <c r="A110" s="7"/>
      <c r="B110" s="7"/>
      <c r="C110" s="7"/>
      <c r="D110" s="7"/>
      <c r="E110" s="7"/>
      <c r="F110" s="37"/>
      <c r="G110" s="37"/>
      <c r="H110" s="38"/>
      <c r="I110" s="39"/>
      <c r="J110" s="39"/>
      <c r="K110" s="7"/>
      <c r="L110" s="1"/>
      <c r="M110" s="1"/>
      <c r="N110" s="1"/>
      <c r="O110" s="20"/>
      <c r="P110" s="1"/>
      <c r="Q110" s="1"/>
      <c r="R110" s="1"/>
      <c r="S110" s="1"/>
      <c r="T110" s="1"/>
      <c r="U110" s="1"/>
      <c r="V110" s="1"/>
      <c r="W110" s="1"/>
      <c r="X110" s="1"/>
      <c r="Y110" s="1"/>
      <c r="Z110" s="1"/>
      <c r="AA110" s="1"/>
      <c r="AB110" s="1"/>
      <c r="AE110" s="7"/>
    </row>
    <row r="111" spans="1:31" customFormat="1">
      <c r="A111" s="7"/>
      <c r="B111" s="7"/>
      <c r="C111" s="7"/>
      <c r="D111" s="7"/>
      <c r="E111" s="7"/>
      <c r="F111" s="7"/>
      <c r="G111" s="7"/>
      <c r="H111" s="39"/>
      <c r="I111" s="7"/>
      <c r="J111" s="7"/>
      <c r="K111" s="7"/>
      <c r="L111" s="1"/>
      <c r="M111" s="1"/>
      <c r="N111" s="1"/>
      <c r="O111" s="20"/>
      <c r="P111" s="1"/>
      <c r="Q111" s="1"/>
      <c r="R111" s="1"/>
      <c r="S111" s="1"/>
      <c r="T111" s="1"/>
      <c r="U111" s="1"/>
      <c r="V111" s="1"/>
      <c r="W111" s="1"/>
      <c r="X111" s="1"/>
      <c r="Y111" s="1"/>
      <c r="Z111" s="1"/>
      <c r="AA111" s="1"/>
      <c r="AB111" s="1"/>
      <c r="AE111" s="7"/>
    </row>
    <row r="112" spans="1:31" customFormat="1">
      <c r="A112" s="7"/>
      <c r="B112" s="7"/>
      <c r="C112" s="7"/>
      <c r="D112" s="7"/>
      <c r="E112" s="7"/>
      <c r="F112" s="7"/>
      <c r="G112" s="7"/>
      <c r="H112" s="39"/>
      <c r="I112" s="7"/>
      <c r="J112" s="7"/>
      <c r="K112" s="7"/>
      <c r="L112" s="1"/>
      <c r="M112" s="1"/>
      <c r="N112" s="1"/>
      <c r="O112" s="20"/>
      <c r="P112" s="1"/>
      <c r="Q112" s="1"/>
      <c r="R112" s="1"/>
      <c r="S112" s="1"/>
      <c r="T112" s="1"/>
      <c r="U112" s="1"/>
      <c r="V112" s="1"/>
      <c r="W112" s="1"/>
      <c r="X112" s="1"/>
      <c r="Y112" s="1"/>
      <c r="Z112" s="1"/>
      <c r="AA112" s="1"/>
      <c r="AB112" s="1"/>
      <c r="AE112" s="7"/>
    </row>
  </sheetData>
  <sheetProtection algorithmName="SHA-512" hashValue="7moisltbKswPiwiva7XBmVI5bPKeCe5ZI/+ypsz3sJNSFhM36hJToG/exaGNMybyLB7WArIkQjUSWFyTjc7c8A==" saltValue="qz0/x1ZARO4jynN6Gn6Hgg==" spinCount="100000" sheet="1" objects="1" scenarios="1"/>
  <mergeCells count="33">
    <mergeCell ref="H86:I86"/>
    <mergeCell ref="H79:J79"/>
    <mergeCell ref="H36:J36"/>
    <mergeCell ref="D42:E42"/>
    <mergeCell ref="D85:E85"/>
    <mergeCell ref="A38:J38"/>
    <mergeCell ref="H43:I43"/>
    <mergeCell ref="A44:J44"/>
    <mergeCell ref="A45:B45"/>
    <mergeCell ref="A81:J81"/>
    <mergeCell ref="G75:I75"/>
    <mergeCell ref="A1:J1"/>
    <mergeCell ref="A2:B2"/>
    <mergeCell ref="U2:V2"/>
    <mergeCell ref="A3:A4"/>
    <mergeCell ref="B3:B4"/>
    <mergeCell ref="C3:D3"/>
    <mergeCell ref="E3:E4"/>
    <mergeCell ref="F3:H4"/>
    <mergeCell ref="I3:J3"/>
    <mergeCell ref="C2:D2"/>
    <mergeCell ref="F2:G2"/>
    <mergeCell ref="I2:J2"/>
    <mergeCell ref="U45:V45"/>
    <mergeCell ref="A46:A47"/>
    <mergeCell ref="B46:B47"/>
    <mergeCell ref="C46:D46"/>
    <mergeCell ref="E46:E47"/>
    <mergeCell ref="F46:H47"/>
    <mergeCell ref="I46:J46"/>
    <mergeCell ref="C45:D45"/>
    <mergeCell ref="F45:G45"/>
    <mergeCell ref="I45:J45"/>
  </mergeCells>
  <phoneticPr fontId="19"/>
  <conditionalFormatting sqref="G32">
    <cfRule type="containsBlanks" dxfId="0" priority="1">
      <formula>LEN(TRIM(G32))=0</formula>
    </cfRule>
  </conditionalFormatting>
  <dataValidations count="1">
    <dataValidation type="list" allowBlank="1" showInputMessage="1" showErrorMessage="1" sqref="Z5:Z36 Z48:Z79">
      <formula1>prefec1</formula1>
    </dataValidation>
  </dataValidations>
  <printOptions horizontalCentered="1"/>
  <pageMargins left="0.47244094488188981" right="0.47244094488188981" top="0.59055118110236227" bottom="0.19685039370078741" header="0" footer="0"/>
  <pageSetup paperSize="9" scale="85" fitToHeight="0" orientation="portrait" r:id="rId1"/>
  <rowBreaks count="1" manualBreakCount="1">
    <brk id="43" max="16383" man="1"/>
  </rowBreaks>
  <colBreaks count="1" manualBreakCount="1">
    <brk id="10" max="160" man="1"/>
  </col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
  <sheetViews>
    <sheetView workbookViewId="0">
      <selection activeCell="E12" sqref="E12"/>
    </sheetView>
  </sheetViews>
  <sheetFormatPr defaultRowHeight="13.5"/>
  <cols>
    <col min="1" max="1" width="13.875" bestFit="1" customWidth="1"/>
    <col min="2" max="2" width="33.5" bestFit="1" customWidth="1"/>
    <col min="3" max="3" width="7.5" bestFit="1" customWidth="1"/>
  </cols>
  <sheetData/>
  <phoneticPr fontId="9"/>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BG138"/>
  <sheetViews>
    <sheetView workbookViewId="0">
      <selection activeCell="AA4" sqref="AA4"/>
    </sheetView>
  </sheetViews>
  <sheetFormatPr defaultRowHeight="13.5"/>
  <cols>
    <col min="1" max="3" width="4.5" customWidth="1"/>
    <col min="4" max="4" width="6.25" customWidth="1"/>
    <col min="5" max="5" width="12.25" customWidth="1"/>
    <col min="6" max="6" width="11.375" customWidth="1"/>
    <col min="7" max="7" width="4.5" customWidth="1"/>
    <col min="8" max="8" width="11.125" customWidth="1"/>
    <col min="9" max="9" width="5" customWidth="1"/>
    <col min="10" max="10" width="4.375" customWidth="1"/>
    <col min="11" max="11" width="5.625" customWidth="1"/>
    <col min="12" max="12" width="13.375" customWidth="1"/>
    <col min="13" max="13" width="12.5" customWidth="1"/>
    <col min="14" max="14" width="5.875" customWidth="1"/>
    <col min="15" max="19" width="10.25" customWidth="1"/>
    <col min="20" max="20" width="4.875" customWidth="1"/>
    <col min="21" max="21" width="6.5" style="77" customWidth="1"/>
    <col min="22" max="22" width="11.75" style="77" customWidth="1"/>
    <col min="23" max="23" width="12.5" style="77" customWidth="1"/>
    <col min="24" max="24" width="5" style="77" customWidth="1"/>
    <col min="25" max="29" width="10.875" style="77" customWidth="1"/>
    <col min="31" max="33" width="4.5" customWidth="1"/>
    <col min="34" max="34" width="6.25" customWidth="1"/>
    <col min="35" max="35" width="12.25" customWidth="1"/>
    <col min="36" max="36" width="11.375" customWidth="1"/>
    <col min="37" max="37" width="4.5" customWidth="1"/>
    <col min="38" max="38" width="11.125" customWidth="1"/>
    <col min="39" max="39" width="5" customWidth="1"/>
    <col min="40" max="40" width="4.375" customWidth="1"/>
    <col min="41" max="41" width="5.625" customWidth="1"/>
    <col min="42" max="42" width="13.375" customWidth="1"/>
    <col min="43" max="43" width="12.5" customWidth="1"/>
    <col min="44" max="44" width="5.875" customWidth="1"/>
    <col min="45" max="49" width="10.25" customWidth="1"/>
    <col min="50" max="50" width="4.875" customWidth="1"/>
    <col min="51" max="51" width="6.5" style="77" customWidth="1"/>
    <col min="52" max="52" width="11.75" style="77" customWidth="1"/>
    <col min="53" max="53" width="12.5" style="77" customWidth="1"/>
    <col min="54" max="54" width="5" style="77" customWidth="1"/>
    <col min="55" max="59" width="10.875" style="77" customWidth="1"/>
  </cols>
  <sheetData>
    <row r="1" spans="1:59">
      <c r="C1" t="s">
        <v>488</v>
      </c>
      <c r="D1" t="s">
        <v>489</v>
      </c>
      <c r="E1" t="s">
        <v>490</v>
      </c>
      <c r="F1" t="s">
        <v>491</v>
      </c>
      <c r="G1" t="s">
        <v>496</v>
      </c>
      <c r="H1" t="s">
        <v>492</v>
      </c>
      <c r="K1" t="s">
        <v>489</v>
      </c>
      <c r="L1" t="s">
        <v>490</v>
      </c>
      <c r="M1" t="s">
        <v>491</v>
      </c>
      <c r="N1" t="s">
        <v>496</v>
      </c>
      <c r="O1" t="s">
        <v>493</v>
      </c>
      <c r="P1" t="s">
        <v>494</v>
      </c>
      <c r="Q1" t="s">
        <v>495</v>
      </c>
      <c r="R1" t="s">
        <v>507</v>
      </c>
      <c r="S1" t="s">
        <v>509</v>
      </c>
      <c r="U1" s="77" t="s">
        <v>489</v>
      </c>
      <c r="V1" s="77" t="s">
        <v>490</v>
      </c>
      <c r="W1" s="77" t="s">
        <v>491</v>
      </c>
      <c r="X1" s="77" t="s">
        <v>496</v>
      </c>
      <c r="Y1" s="77" t="s">
        <v>493</v>
      </c>
      <c r="Z1" s="77" t="s">
        <v>494</v>
      </c>
      <c r="AA1" s="77" t="s">
        <v>495</v>
      </c>
      <c r="AB1" s="77" t="s">
        <v>506</v>
      </c>
      <c r="AC1" s="77" t="s">
        <v>508</v>
      </c>
      <c r="AG1" t="s">
        <v>488</v>
      </c>
      <c r="AH1" t="s">
        <v>489</v>
      </c>
      <c r="AI1" t="s">
        <v>490</v>
      </c>
      <c r="AJ1" t="s">
        <v>491</v>
      </c>
      <c r="AK1" t="s">
        <v>496</v>
      </c>
      <c r="AL1" t="s">
        <v>492</v>
      </c>
      <c r="AO1" t="s">
        <v>489</v>
      </c>
      <c r="AP1" t="s">
        <v>490</v>
      </c>
      <c r="AQ1" t="s">
        <v>491</v>
      </c>
      <c r="AR1" t="s">
        <v>496</v>
      </c>
      <c r="AS1" t="s">
        <v>493</v>
      </c>
      <c r="AT1" t="s">
        <v>494</v>
      </c>
      <c r="AU1" t="s">
        <v>495</v>
      </c>
      <c r="AV1" t="s">
        <v>507</v>
      </c>
      <c r="AW1" t="s">
        <v>509</v>
      </c>
      <c r="AY1" s="77" t="s">
        <v>489</v>
      </c>
      <c r="AZ1" s="77" t="s">
        <v>490</v>
      </c>
      <c r="BA1" s="77" t="s">
        <v>491</v>
      </c>
      <c r="BB1" s="77" t="s">
        <v>496</v>
      </c>
      <c r="BC1" s="77" t="s">
        <v>493</v>
      </c>
      <c r="BD1" s="77" t="s">
        <v>494</v>
      </c>
      <c r="BE1" s="77" t="s">
        <v>495</v>
      </c>
      <c r="BF1" s="77" t="s">
        <v>506</v>
      </c>
      <c r="BG1" s="77" t="s">
        <v>508</v>
      </c>
    </row>
    <row r="2" spans="1:59">
      <c r="A2" s="78">
        <v>1</v>
      </c>
      <c r="B2" t="str">
        <f>IF(D2="","",COUNTIF($D$2:D2,D2))</f>
        <v/>
      </c>
      <c r="C2" t="str">
        <f>A2&amp;B2</f>
        <v>1</v>
      </c>
      <c r="D2" t="str">
        <f>IF(個人種目入力!F7="女",個人種目入力!B7,"")</f>
        <v/>
      </c>
      <c r="E2" t="str">
        <f>IF(ISNUMBER(D2),個人種目入力!C7,"")</f>
        <v/>
      </c>
      <c r="F2" t="str">
        <f>IF(ISNUMBER(D2),個人種目入力!D7,"")</f>
        <v/>
      </c>
      <c r="G2" t="str">
        <f>IF(ISNUMBER(D2),個人種目入力!E7,"")</f>
        <v/>
      </c>
      <c r="H2" t="str">
        <f>IF(ISNUMBER(D2),個人種目入力!G7,"")</f>
        <v/>
      </c>
      <c r="J2">
        <f>A2</f>
        <v>1</v>
      </c>
      <c r="K2" t="str">
        <f>IF(ISNA(VLOOKUP(J2,$A$2:$H$138,4,0)),"",VLOOKUP(J2,$A$2:$H$138,4,0))</f>
        <v/>
      </c>
      <c r="L2" t="str">
        <f>IF(ISNA(VLOOKUP(J2,$A$2:$H$138,5,0)),"",VLOOKUP(J2,$A$2:$H$138,5,0))</f>
        <v/>
      </c>
      <c r="M2" t="str">
        <f>IF(ISNA(VLOOKUP(J2,$A$2:$H$138,6,0)),"",VLOOKUP(J2,$A$2:$H$138,6,0))</f>
        <v/>
      </c>
      <c r="N2" t="str">
        <f>IF(ISNA(VLOOKUP(J2,$A$2:$H$138,7,0)),"",VLOOKUP(J2,$A$2:$H$138,7,0))</f>
        <v/>
      </c>
      <c r="O2" t="str">
        <f>IF(ISNA(VLOOKUP($J2&amp;COLUMN()-14,$C$2:$H$138,6,0)),"",VLOOKUP($J2&amp;COLUMN()-14,$C$2:$H$138,6,0))</f>
        <v/>
      </c>
      <c r="P2" t="str">
        <f>IF(ISNA(VLOOKUP($J2&amp;COLUMN()-14,$C$2:$H$138,6,0)),"",VLOOKUP($J2&amp;COLUMN()-14,$C$2:$H$138,6,0))</f>
        <v/>
      </c>
      <c r="Q2" t="str">
        <f>IF(ISNA(VLOOKUP($J2&amp;COLUMN()-14,$C$2:$H$138,6,0)),"",VLOOKUP($J2&amp;COLUMN()-14,$C$2:$H$138,6,0))</f>
        <v/>
      </c>
      <c r="R2" t="str">
        <f>IF(ISNA(VLOOKUP($J2&amp;COLUMN()-14,$C$127:$H$138,6,0)),"",VLOOKUP($J2&amp;COLUMN()-14,$C$127:$H$138,6,0))</f>
        <v/>
      </c>
      <c r="S2" t="str">
        <f>IF(ISNA(VLOOKUP($J2&amp;COLUMN()-14,$C$127:$H$138,6,0)),"",VLOOKUP($J2&amp;COLUMN()-14,$C$127:$H$138,6,0))</f>
        <v/>
      </c>
      <c r="U2" s="77" t="str">
        <f>IF(ISERR(SMALL($K$2:$K$51,1)),"",(SMALL($K$2:$K$51,1)))</f>
        <v/>
      </c>
      <c r="V2" s="77" t="str">
        <f>IF(ISERROR(VLOOKUP($U2,$K$2:$S$51,2,FALSE)),"",VLOOKUP($U2,$K$2:$S$51,2,FALSE))</f>
        <v/>
      </c>
      <c r="W2" s="77" t="str">
        <f>IF(ISERROR(VLOOKUP($U2,$K$2:$S$51,3,FALSE)),"",VLOOKUP($U2,$K$2:$S$51,3,FALSE))</f>
        <v/>
      </c>
      <c r="X2" s="77" t="str">
        <f>IF(ISERROR(VLOOKUP($U2,$K$2:$S$51,4,FALSE)),"",VLOOKUP($U2,$K$2:$S$51,4,FALSE))</f>
        <v/>
      </c>
      <c r="Y2" s="77" t="str">
        <f>IF(ISERROR(VLOOKUP($U2,$K$2:$S$51,5,FALSE)),"",VLOOKUP($U2,$K$2:$S$51,5,FALSE))</f>
        <v/>
      </c>
      <c r="Z2" s="77" t="str">
        <f>IF(ISERROR(VLOOKUP($U2,$K$2:$S$51,6,FALSE)),"",VLOOKUP($U2,$K$2:$S$51,6,FALSE))</f>
        <v/>
      </c>
      <c r="AA2" s="77" t="str">
        <f>IF(ISERROR(VLOOKUP($U2,$K$2:$S$51,7,FALSE)),"",VLOOKUP($U2,$K$2:$S$51,7,FALSE))</f>
        <v/>
      </c>
      <c r="AB2" s="77" t="str">
        <f>IF(ISERROR(VLOOKUP($U2,$K$2:$S$51,8,FALSE)),"",VLOOKUP($U2,$K$2:$S$51,8,FALSE))</f>
        <v/>
      </c>
      <c r="AC2" s="77" t="str">
        <f>IF(ISERROR(VLOOKUP($U2,$K$2:$S$51,9,FALSE)),"",VLOOKUP($U2,$K$2:$S$51,9,FALSE))</f>
        <v/>
      </c>
      <c r="AE2" s="78">
        <v>1</v>
      </c>
      <c r="AF2" t="str">
        <f>IF(AH2="","",COUNTIF($AH$2:AH2,AH2))</f>
        <v/>
      </c>
      <c r="AG2" t="str">
        <f>AE2&amp;AF2</f>
        <v>1</v>
      </c>
      <c r="AH2" t="str">
        <f>IF(個人種目入力!F7="男",個人種目入力!B7,"")</f>
        <v/>
      </c>
      <c r="AI2" t="str">
        <f>IF(ISNUMBER(AH2),個人種目入力!C7,"")</f>
        <v/>
      </c>
      <c r="AJ2" t="str">
        <f>IF(ISNUMBER(AH2),個人種目入力!D7,"")</f>
        <v/>
      </c>
      <c r="AK2" t="str">
        <f>IF(ISNUMBER(AH2),個人種目入力!E7,"")</f>
        <v/>
      </c>
      <c r="AL2" t="str">
        <f>IF(ISNUMBER(AH2),個人種目入力!G7,"")</f>
        <v/>
      </c>
      <c r="AN2">
        <f>AE2</f>
        <v>1</v>
      </c>
      <c r="AO2" t="str">
        <f>IF(ISNA(VLOOKUP(AN2,$AE$2:$AL$138,4,0)),"",VLOOKUP(AN2,$AE$2:$AL$138,4,0))</f>
        <v/>
      </c>
      <c r="AP2" t="str">
        <f>IF(ISNA(VLOOKUP(AN2,$AE$2:$AL$138,5,0)),"",VLOOKUP(AN2,$AE$2:$AL$138,5,0))</f>
        <v/>
      </c>
      <c r="AQ2" t="str">
        <f>IF(ISNA(VLOOKUP(AN2,$AE$2:$AL$138,6,0)),"",VLOOKUP(AN2,$AE$2:$AL$138,6,0))</f>
        <v/>
      </c>
      <c r="AR2" t="str">
        <f>IF(ISNA(VLOOKUP(AN2,$AE$2:$AL$138,7,0)),"",VLOOKUP(AN2,$AE$2:$AL$138,7,0))</f>
        <v/>
      </c>
      <c r="AS2" t="str">
        <f t="shared" ref="AS2:AW17" si="0">IF(ISNA(VLOOKUP($AN2&amp;COLUMN()-44,$AG$2:$AL$138,6,0)),"",VLOOKUP($AN2&amp;COLUMN()-44,$AG$2:$AL$138,6,0))</f>
        <v/>
      </c>
      <c r="AT2" t="str">
        <f t="shared" si="0"/>
        <v/>
      </c>
      <c r="AU2" t="str">
        <f t="shared" si="0"/>
        <v/>
      </c>
      <c r="AV2" t="str">
        <f t="shared" si="0"/>
        <v/>
      </c>
      <c r="AW2" t="str">
        <f t="shared" si="0"/>
        <v/>
      </c>
      <c r="AY2" s="77" t="str">
        <f>IF(ISERR(SMALL($AO$2:$AO$51,1)),"",(SMALL($AO$2:$AO$51,1)))</f>
        <v/>
      </c>
      <c r="AZ2" s="77" t="str">
        <f>IF(ISERROR(VLOOKUP($AY2,$AO$2:$AW$51,2,FALSE)),"",VLOOKUP($AY2,$AO$2:$AW$51,2,FALSE))</f>
        <v/>
      </c>
      <c r="BA2" s="77" t="str">
        <f>IF(ISERROR(VLOOKUP($AY2,$AO$2:$AW$51,3,FALSE)),"",VLOOKUP($AY2,$AO$2:$AW$51,3,FALSE))</f>
        <v/>
      </c>
      <c r="BB2" s="77" t="str">
        <f>IF(ISERROR(VLOOKUP($AY2,$AO$2:$AW$51,4,FALSE)),"",VLOOKUP($AY2,$AO$2:$AW$51,4,FALSE))</f>
        <v/>
      </c>
      <c r="BC2" s="77" t="str">
        <f>IF(ISERROR(VLOOKUP($AY2,$AO$2:$AW$51,5,FALSE)),"",VLOOKUP($AY2,$AO$2:$AW$51,5,FALSE))</f>
        <v/>
      </c>
      <c r="BD2" s="77" t="str">
        <f>IF(ISERROR(VLOOKUP($AY2,$AO$2:$AW$51,6,FALSE)),"",VLOOKUP($AY2,$AO$2:$AW$51,6,FALSE))</f>
        <v/>
      </c>
      <c r="BE2" s="77" t="str">
        <f>IF(ISERROR(VLOOKUP($AY2,$AO$2:$AW$51,7,FALSE)),"",VLOOKUP($AY2,$AO$2:$AW$51,7,FALSE))</f>
        <v/>
      </c>
      <c r="BF2" s="77" t="str">
        <f>IF(ISERROR(VLOOKUP($AY2,$AO$2:$AW$51,8,FALSE)),"",VLOOKUP($AY2,$AO$2:$AW$51,8,FALSE))</f>
        <v/>
      </c>
      <c r="BG2" s="77" t="str">
        <f>IF(ISERROR(VLOOKUP($AY2,$AO$2:$AW$51,9,FALSE)),"",VLOOKUP($AY2,$AO$2:$AW$51,9,FALSE))</f>
        <v/>
      </c>
    </row>
    <row r="3" spans="1:59">
      <c r="A3" t="str">
        <f>IF(D3="","",IF(COUNTIF($D$2:D3,D3)=1,MAX($A$2:A2)+1,INDEX($A$2:A2,MATCH(D3,$D$2:D2,0),1)))</f>
        <v/>
      </c>
      <c r="B3" t="str">
        <f>IF(D3="","",COUNTIF($D$2:D3,D3))</f>
        <v/>
      </c>
      <c r="C3" t="str">
        <f t="shared" ref="C3:C7" si="1">A3&amp;B3</f>
        <v/>
      </c>
      <c r="D3" t="str">
        <f>IF(個人種目入力!F8="女",個人種目入力!B8,"")</f>
        <v/>
      </c>
      <c r="E3" t="str">
        <f>IF(ISNUMBER(D3),個人種目入力!C8,"")</f>
        <v/>
      </c>
      <c r="F3" t="str">
        <f>IF(ISNUMBER(D3),個人種目入力!D8,"")</f>
        <v/>
      </c>
      <c r="G3" t="str">
        <f>IF(ISNUMBER(D3),個人種目入力!E8,"")</f>
        <v/>
      </c>
      <c r="H3" t="str">
        <f>IF(ISNUMBER(D3),個人種目入力!G8,"")</f>
        <v/>
      </c>
      <c r="J3">
        <f>J2+1</f>
        <v>2</v>
      </c>
      <c r="K3" t="str">
        <f t="shared" ref="K3:K51" si="2">IF(ISNA(VLOOKUP(J3,$A$2:$H$138,4,0)),"",VLOOKUP(J3,$A$2:$H$138,4,0))</f>
        <v/>
      </c>
      <c r="L3" t="str">
        <f t="shared" ref="L3:L51" si="3">IF(ISNA(VLOOKUP(J3,$A$2:$H$138,5,0)),"",VLOOKUP(J3,$A$2:$H$138,5,0))</f>
        <v/>
      </c>
      <c r="M3" t="str">
        <f t="shared" ref="M3:M51" si="4">IF(ISNA(VLOOKUP(J3,$A$2:$H$138,6,0)),"",VLOOKUP(J3,$A$2:$H$138,6,0))</f>
        <v/>
      </c>
      <c r="N3" t="str">
        <f t="shared" ref="N3:N51" si="5">IF(ISNA(VLOOKUP(J3,$A$2:$H$138,7,0)),"",VLOOKUP(J3,$A$2:$H$138,7,0))</f>
        <v/>
      </c>
      <c r="O3" t="str">
        <f t="shared" ref="O3:Q34" si="6">IF(ISNA(VLOOKUP($J3&amp;COLUMN()-14,$C$2:$H$138,6,0)),"",VLOOKUP($J3&amp;COLUMN()-14,$C$2:$H$138,6,0))</f>
        <v/>
      </c>
      <c r="P3" t="str">
        <f t="shared" si="6"/>
        <v/>
      </c>
      <c r="Q3" t="str">
        <f t="shared" si="6"/>
        <v/>
      </c>
      <c r="R3" t="str">
        <f t="shared" ref="R3:S34" si="7">IF(ISNA(VLOOKUP($J3&amp;COLUMN()-14,$C$127:$H$138,6,0)),"",VLOOKUP($J3&amp;COLUMN()-14,$C$127:$H$138,6,0))</f>
        <v/>
      </c>
      <c r="S3" t="str">
        <f t="shared" si="7"/>
        <v/>
      </c>
      <c r="U3" s="77" t="str">
        <f>IF(ISERR(SMALL($K$2:$K$51,2)),"",(SMALL($K$2:$K$51,2)))</f>
        <v/>
      </c>
      <c r="V3" s="77" t="str">
        <f t="shared" ref="V3:V57" si="8">IF(ISERROR(VLOOKUP($U3,$K$2:$S$51,2,FALSE)),"",VLOOKUP($U3,$K$2:$S$51,2,FALSE))</f>
        <v/>
      </c>
      <c r="W3" s="77" t="str">
        <f t="shared" ref="W3:W57" si="9">IF(ISERROR(VLOOKUP($U3,$K$2:$S$51,3,FALSE)),"",VLOOKUP($U3,$K$2:$S$51,3,FALSE))</f>
        <v/>
      </c>
      <c r="X3" s="77" t="str">
        <f t="shared" ref="X3:X57" si="10">IF(ISERROR(VLOOKUP($U3,$K$2:$S$51,4,FALSE)),"",VLOOKUP($U3,$K$2:$S$51,4,FALSE))</f>
        <v/>
      </c>
      <c r="Y3" s="77" t="str">
        <f t="shared" ref="Y3:Y57" si="11">IF(ISERROR(VLOOKUP($U3,$K$2:$S$51,5,FALSE)),"",VLOOKUP($U3,$K$2:$S$51,5,FALSE))</f>
        <v/>
      </c>
      <c r="Z3" s="77" t="str">
        <f t="shared" ref="Z3:Z57" si="12">IF(ISERROR(VLOOKUP($U3,$K$2:$S$51,6,FALSE)),"",VLOOKUP($U3,$K$2:$S$51,6,FALSE))</f>
        <v/>
      </c>
      <c r="AA3" s="77" t="str">
        <f t="shared" ref="AA3:AA57" si="13">IF(ISERROR(VLOOKUP($U3,$K$2:$S$51,7,FALSE)),"",VLOOKUP($U3,$K$2:$S$51,7,FALSE))</f>
        <v/>
      </c>
      <c r="AB3" s="77" t="str">
        <f t="shared" ref="AB3:AB57" si="14">IF(ISERROR(VLOOKUP($U3,$K$2:$S$51,8,FALSE)),"",VLOOKUP($U3,$K$2:$S$51,8,FALSE))</f>
        <v/>
      </c>
      <c r="AC3" s="77" t="str">
        <f t="shared" ref="AC3:AC57" si="15">IF(ISERROR(VLOOKUP($U3,$K$2:$S$51,9,FALSE)),"",VLOOKUP($U3,$K$2:$S$51,9,FALSE))</f>
        <v/>
      </c>
      <c r="AE3" t="str">
        <f>IF(AH3="","",IF(COUNTIF($AH$2:AH3,AH3)=1,MAX($AE$2:AE2)+1,INDEX($AE$2:AE2,MATCH(AH3,$AH$2:AH2,0),1)))</f>
        <v/>
      </c>
      <c r="AF3" t="str">
        <f>IF(AH3="","",COUNTIF($AH$2:AH3,AH3))</f>
        <v/>
      </c>
      <c r="AG3" t="str">
        <f t="shared" ref="AG3:AG66" si="16">AE3&amp;AF3</f>
        <v/>
      </c>
      <c r="AH3" t="str">
        <f>IF(個人種目入力!F8="男",個人種目入力!B8,"")</f>
        <v/>
      </c>
      <c r="AI3" t="str">
        <f>IF(ISNUMBER(AH3),個人種目入力!C8,"")</f>
        <v/>
      </c>
      <c r="AJ3" t="str">
        <f>IF(ISNUMBER(AH3),個人種目入力!D8,"")</f>
        <v/>
      </c>
      <c r="AK3" t="str">
        <f>IF(ISNUMBER(AH3),個人種目入力!E8,"")</f>
        <v/>
      </c>
      <c r="AL3" t="str">
        <f>IF(ISNUMBER(AH3),個人種目入力!G8,"")</f>
        <v/>
      </c>
      <c r="AN3">
        <f>AN2+1</f>
        <v>2</v>
      </c>
      <c r="AO3" t="str">
        <f t="shared" ref="AO3:AO51" si="17">IF(ISNA(VLOOKUP(AN3,$AE$2:$AL$138,4,0)),"",VLOOKUP(AN3,$AE$2:$AL$138,4,0))</f>
        <v/>
      </c>
      <c r="AP3" t="str">
        <f t="shared" ref="AP3:AP51" si="18">IF(ISNA(VLOOKUP(AN3,$AE$2:$AL$138,5,0)),"",VLOOKUP(AN3,$AE$2:$AL$138,5,0))</f>
        <v/>
      </c>
      <c r="AQ3" t="str">
        <f t="shared" ref="AQ3:AQ51" si="19">IF(ISNA(VLOOKUP(AN3,$AE$2:$AL$138,6,0)),"",VLOOKUP(AN3,$AE$2:$AL$138,6,0))</f>
        <v/>
      </c>
      <c r="AR3" t="str">
        <f t="shared" ref="AR3:AR51" si="20">IF(ISNA(VLOOKUP(AN3,$AE$2:$AL$138,7,0)),"",VLOOKUP(AN3,$AE$2:$AL$138,7,0))</f>
        <v/>
      </c>
      <c r="AS3" t="str">
        <f t="shared" si="0"/>
        <v/>
      </c>
      <c r="AT3" t="str">
        <f t="shared" si="0"/>
        <v/>
      </c>
      <c r="AU3" t="str">
        <f t="shared" si="0"/>
        <v/>
      </c>
      <c r="AV3" t="str">
        <f t="shared" si="0"/>
        <v/>
      </c>
      <c r="AW3" t="str">
        <f t="shared" si="0"/>
        <v/>
      </c>
      <c r="AY3" s="77" t="str">
        <f>IF(ISERR(SMALL($AO$2:$AO$51,2)),"",(SMALL($AO$2:$AO$51,2)))</f>
        <v/>
      </c>
      <c r="AZ3" s="77" t="str">
        <f t="shared" ref="AZ3:AZ57" si="21">IF(ISERROR(VLOOKUP($AY3,$AO$2:$AW$51,2,FALSE)),"",VLOOKUP($AY3,$AO$2:$AW$51,2,FALSE))</f>
        <v/>
      </c>
      <c r="BA3" s="77" t="str">
        <f t="shared" ref="BA3:BA57" si="22">IF(ISERROR(VLOOKUP($AY3,$AO$2:$AW$51,3,FALSE)),"",VLOOKUP($AY3,$AO$2:$AW$51,3,FALSE))</f>
        <v/>
      </c>
      <c r="BB3" s="77" t="str">
        <f t="shared" ref="BB3:BB57" si="23">IF(ISERROR(VLOOKUP($AY3,$AO$2:$AW$51,4,FALSE)),"",VLOOKUP($AY3,$AO$2:$AW$51,4,FALSE))</f>
        <v/>
      </c>
      <c r="BC3" s="77" t="str">
        <f t="shared" ref="BC3:BC57" si="24">IF(ISERROR(VLOOKUP($AY3,$AO$2:$AW$51,5,FALSE)),"",VLOOKUP($AY3,$AO$2:$AW$51,5,FALSE))</f>
        <v/>
      </c>
      <c r="BD3" s="77" t="str">
        <f t="shared" ref="BD3:BD57" si="25">IF(ISERROR(VLOOKUP($AY3,$AO$2:$AW$51,6,FALSE)),"",VLOOKUP($AY3,$AO$2:$AW$51,6,FALSE))</f>
        <v/>
      </c>
      <c r="BE3" s="77" t="str">
        <f t="shared" ref="BE3:BE57" si="26">IF(ISERROR(VLOOKUP($AY3,$AO$2:$AW$51,7,FALSE)),"",VLOOKUP($AY3,$AO$2:$AW$51,7,FALSE))</f>
        <v/>
      </c>
      <c r="BF3" s="77" t="str">
        <f t="shared" ref="BF3:BF57" si="27">IF(ISERROR(VLOOKUP($AY3,$AO$2:$AW$51,8,FALSE)),"",VLOOKUP($AY3,$AO$2:$AW$51,8,FALSE))</f>
        <v/>
      </c>
      <c r="BG3" s="77" t="str">
        <f t="shared" ref="BG3:BG57" si="28">IF(ISERROR(VLOOKUP($AY3,$AO$2:$AW$51,9,FALSE)),"",VLOOKUP($AY3,$AO$2:$AW$51,9,FALSE))</f>
        <v/>
      </c>
    </row>
    <row r="4" spans="1:59">
      <c r="A4" t="str">
        <f>IF(D4="","",IF(COUNTIF($D$2:D4,D4)=1,MAX($A$2:A3)+1,INDEX($A$2:A3,MATCH(D4,$D$2:D3,0),1)))</f>
        <v/>
      </c>
      <c r="B4" t="str">
        <f>IF(D4="","",COUNTIF($D$2:D4,D4))</f>
        <v/>
      </c>
      <c r="C4" t="str">
        <f t="shared" si="1"/>
        <v/>
      </c>
      <c r="D4" t="str">
        <f>IF(個人種目入力!F9="女",個人種目入力!B9,"")</f>
        <v/>
      </c>
      <c r="E4" t="str">
        <f>IF(ISNUMBER(D4),個人種目入力!C9,"")</f>
        <v/>
      </c>
      <c r="F4" t="str">
        <f>IF(ISNUMBER(D4),個人種目入力!D9,"")</f>
        <v/>
      </c>
      <c r="G4" t="str">
        <f>IF(ISNUMBER(D4),個人種目入力!E9,"")</f>
        <v/>
      </c>
      <c r="H4" t="str">
        <f>IF(ISNUMBER(D4),個人種目入力!G9,"")</f>
        <v/>
      </c>
      <c r="J4">
        <f t="shared" ref="J4:J51" si="29">J3+1</f>
        <v>3</v>
      </c>
      <c r="K4" t="str">
        <f t="shared" si="2"/>
        <v/>
      </c>
      <c r="L4" t="str">
        <f t="shared" si="3"/>
        <v/>
      </c>
      <c r="M4" t="str">
        <f t="shared" si="4"/>
        <v/>
      </c>
      <c r="N4" t="str">
        <f t="shared" si="5"/>
        <v/>
      </c>
      <c r="O4" t="str">
        <f t="shared" si="6"/>
        <v/>
      </c>
      <c r="P4" t="str">
        <f t="shared" si="6"/>
        <v/>
      </c>
      <c r="Q4" t="str">
        <f t="shared" si="6"/>
        <v/>
      </c>
      <c r="R4" t="str">
        <f t="shared" si="7"/>
        <v/>
      </c>
      <c r="S4" t="str">
        <f t="shared" si="7"/>
        <v/>
      </c>
      <c r="U4" s="77" t="str">
        <f>IF(ISERR(SMALL($K$2:$K$51,3)),"",(SMALL($K$2:$K$51,3)))</f>
        <v/>
      </c>
      <c r="V4" s="77" t="str">
        <f t="shared" si="8"/>
        <v/>
      </c>
      <c r="W4" s="77" t="str">
        <f t="shared" si="9"/>
        <v/>
      </c>
      <c r="X4" s="77" t="str">
        <f t="shared" si="10"/>
        <v/>
      </c>
      <c r="Y4" s="77" t="str">
        <f t="shared" si="11"/>
        <v/>
      </c>
      <c r="Z4" s="77" t="str">
        <f t="shared" si="12"/>
        <v/>
      </c>
      <c r="AA4" s="77" t="str">
        <f t="shared" si="13"/>
        <v/>
      </c>
      <c r="AB4" s="77" t="str">
        <f t="shared" si="14"/>
        <v/>
      </c>
      <c r="AC4" s="77" t="str">
        <f t="shared" si="15"/>
        <v/>
      </c>
      <c r="AE4" t="str">
        <f>IF(AH4="","",IF(COUNTIF($AH$2:AH4,AH4)=1,MAX($AE$2:AE3)+1,INDEX($AE$2:AE3,MATCH(AH4,$AH$2:AH3,0),1)))</f>
        <v/>
      </c>
      <c r="AF4" t="str">
        <f>IF(AH4="","",COUNTIF($AH$2:AH4,AH4))</f>
        <v/>
      </c>
      <c r="AG4" t="str">
        <f t="shared" si="16"/>
        <v/>
      </c>
      <c r="AH4" t="str">
        <f>IF(個人種目入力!F9="男",個人種目入力!B9,"")</f>
        <v/>
      </c>
      <c r="AI4" t="str">
        <f>IF(ISNUMBER(AH4),個人種目入力!C9,"")</f>
        <v/>
      </c>
      <c r="AJ4" t="str">
        <f>IF(ISNUMBER(AH4),個人種目入力!D9,"")</f>
        <v/>
      </c>
      <c r="AK4" t="str">
        <f>IF(ISNUMBER(AH4),個人種目入力!E9,"")</f>
        <v/>
      </c>
      <c r="AL4" t="str">
        <f>IF(ISNUMBER(AH4),個人種目入力!G9,"")</f>
        <v/>
      </c>
      <c r="AN4">
        <f t="shared" ref="AN4:AN51" si="30">AN3+1</f>
        <v>3</v>
      </c>
      <c r="AO4" t="str">
        <f t="shared" si="17"/>
        <v/>
      </c>
      <c r="AP4" t="str">
        <f t="shared" si="18"/>
        <v/>
      </c>
      <c r="AQ4" t="str">
        <f t="shared" si="19"/>
        <v/>
      </c>
      <c r="AR4" t="str">
        <f t="shared" si="20"/>
        <v/>
      </c>
      <c r="AS4" t="str">
        <f t="shared" si="0"/>
        <v/>
      </c>
      <c r="AT4" t="str">
        <f t="shared" si="0"/>
        <v/>
      </c>
      <c r="AU4" t="str">
        <f t="shared" si="0"/>
        <v/>
      </c>
      <c r="AV4" t="str">
        <f t="shared" si="0"/>
        <v/>
      </c>
      <c r="AW4" t="str">
        <f t="shared" si="0"/>
        <v/>
      </c>
      <c r="AY4" s="77" t="str">
        <f>IF(ISERR(SMALL($AO$2:$AO$51,3)),"",(SMALL($AO$2:$AO$51,3)))</f>
        <v/>
      </c>
      <c r="AZ4" s="77" t="str">
        <f t="shared" si="21"/>
        <v/>
      </c>
      <c r="BA4" s="77" t="str">
        <f t="shared" si="22"/>
        <v/>
      </c>
      <c r="BB4" s="77" t="str">
        <f t="shared" si="23"/>
        <v/>
      </c>
      <c r="BC4" s="77" t="str">
        <f t="shared" si="24"/>
        <v/>
      </c>
      <c r="BD4" s="77" t="str">
        <f t="shared" si="25"/>
        <v/>
      </c>
      <c r="BE4" s="77" t="str">
        <f t="shared" si="26"/>
        <v/>
      </c>
      <c r="BF4" s="77" t="str">
        <f t="shared" si="27"/>
        <v/>
      </c>
      <c r="BG4" s="77" t="str">
        <f t="shared" si="28"/>
        <v/>
      </c>
    </row>
    <row r="5" spans="1:59">
      <c r="A5" t="str">
        <f>IF(D5="","",IF(COUNTIF($D$2:D5,D5)=1,MAX($A$2:A4)+1,INDEX($A$2:A4,MATCH(D5,$D$2:D4,0),1)))</f>
        <v/>
      </c>
      <c r="B5" t="str">
        <f>IF(D5="","",COUNTIF($D$2:D5,D5))</f>
        <v/>
      </c>
      <c r="C5" t="str">
        <f t="shared" si="1"/>
        <v/>
      </c>
      <c r="D5" t="str">
        <f>IF(個人種目入力!F10="女",個人種目入力!B10,"")</f>
        <v/>
      </c>
      <c r="E5" t="str">
        <f>IF(ISNUMBER(D5),個人種目入力!C10,"")</f>
        <v/>
      </c>
      <c r="F5" t="str">
        <f>IF(ISNUMBER(D5),個人種目入力!D10,"")</f>
        <v/>
      </c>
      <c r="G5" t="str">
        <f>IF(ISNUMBER(D5),個人種目入力!E10,"")</f>
        <v/>
      </c>
      <c r="H5" t="str">
        <f>IF(ISNUMBER(D5),個人種目入力!G10,"")</f>
        <v/>
      </c>
      <c r="J5">
        <f t="shared" si="29"/>
        <v>4</v>
      </c>
      <c r="K5" t="str">
        <f t="shared" si="2"/>
        <v/>
      </c>
      <c r="L5" t="str">
        <f t="shared" si="3"/>
        <v/>
      </c>
      <c r="M5" t="str">
        <f t="shared" si="4"/>
        <v/>
      </c>
      <c r="N5" t="str">
        <f t="shared" si="5"/>
        <v/>
      </c>
      <c r="O5" t="str">
        <f t="shared" si="6"/>
        <v/>
      </c>
      <c r="P5" t="str">
        <f t="shared" si="6"/>
        <v/>
      </c>
      <c r="Q5" t="str">
        <f t="shared" si="6"/>
        <v/>
      </c>
      <c r="R5" t="str">
        <f t="shared" si="7"/>
        <v/>
      </c>
      <c r="S5" t="str">
        <f t="shared" si="7"/>
        <v/>
      </c>
      <c r="U5" s="77" t="str">
        <f>IF(ISERR(SMALL($K$2:$K$51,4)),"",(SMALL($K$2:$K$51,4)))</f>
        <v/>
      </c>
      <c r="V5" s="77" t="str">
        <f t="shared" si="8"/>
        <v/>
      </c>
      <c r="W5" s="77" t="str">
        <f t="shared" si="9"/>
        <v/>
      </c>
      <c r="X5" s="77" t="str">
        <f t="shared" si="10"/>
        <v/>
      </c>
      <c r="Y5" s="77" t="str">
        <f t="shared" si="11"/>
        <v/>
      </c>
      <c r="Z5" s="77" t="str">
        <f t="shared" si="12"/>
        <v/>
      </c>
      <c r="AA5" s="77" t="str">
        <f t="shared" si="13"/>
        <v/>
      </c>
      <c r="AB5" s="77" t="str">
        <f t="shared" si="14"/>
        <v/>
      </c>
      <c r="AC5" s="77" t="str">
        <f t="shared" si="15"/>
        <v/>
      </c>
      <c r="AE5" t="str">
        <f>IF(AH5="","",IF(COUNTIF($AH$2:AH5,AH5)=1,MAX($AE$2:AE4)+1,INDEX($AE$2:AE4,MATCH(AH5,$AH$2:AH4,0),1)))</f>
        <v/>
      </c>
      <c r="AF5" t="str">
        <f>IF(AH5="","",COUNTIF($AH$2:AH5,AH5))</f>
        <v/>
      </c>
      <c r="AG5" t="str">
        <f t="shared" si="16"/>
        <v/>
      </c>
      <c r="AH5" t="str">
        <f>IF(個人種目入力!F10="男",個人種目入力!B10,"")</f>
        <v/>
      </c>
      <c r="AI5" t="str">
        <f>IF(ISNUMBER(AH5),個人種目入力!C10,"")</f>
        <v/>
      </c>
      <c r="AJ5" t="str">
        <f>IF(ISNUMBER(AH5),個人種目入力!D10,"")</f>
        <v/>
      </c>
      <c r="AK5" t="str">
        <f>IF(ISNUMBER(AH5),個人種目入力!E10,"")</f>
        <v/>
      </c>
      <c r="AL5" t="str">
        <f>IF(ISNUMBER(AH5),個人種目入力!G10,"")</f>
        <v/>
      </c>
      <c r="AN5">
        <f t="shared" si="30"/>
        <v>4</v>
      </c>
      <c r="AO5" t="str">
        <f t="shared" si="17"/>
        <v/>
      </c>
      <c r="AP5" t="str">
        <f t="shared" si="18"/>
        <v/>
      </c>
      <c r="AQ5" t="str">
        <f t="shared" si="19"/>
        <v/>
      </c>
      <c r="AR5" t="str">
        <f t="shared" si="20"/>
        <v/>
      </c>
      <c r="AS5" t="str">
        <f t="shared" si="0"/>
        <v/>
      </c>
      <c r="AT5" t="str">
        <f t="shared" si="0"/>
        <v/>
      </c>
      <c r="AU5" t="str">
        <f t="shared" si="0"/>
        <v/>
      </c>
      <c r="AV5" t="str">
        <f t="shared" si="0"/>
        <v/>
      </c>
      <c r="AW5" t="str">
        <f t="shared" si="0"/>
        <v/>
      </c>
      <c r="AY5" s="77" t="str">
        <f>IF(ISERR(SMALL($AO$2:$AO$51,4)),"",(SMALL($AO$2:$AO$51,4)))</f>
        <v/>
      </c>
      <c r="AZ5" s="77" t="str">
        <f t="shared" si="21"/>
        <v/>
      </c>
      <c r="BA5" s="77" t="str">
        <f t="shared" si="22"/>
        <v/>
      </c>
      <c r="BB5" s="77" t="str">
        <f t="shared" si="23"/>
        <v/>
      </c>
      <c r="BC5" s="77" t="str">
        <f t="shared" si="24"/>
        <v/>
      </c>
      <c r="BD5" s="77" t="str">
        <f t="shared" si="25"/>
        <v/>
      </c>
      <c r="BE5" s="77" t="str">
        <f t="shared" si="26"/>
        <v/>
      </c>
      <c r="BF5" s="77" t="str">
        <f t="shared" si="27"/>
        <v/>
      </c>
      <c r="BG5" s="77" t="str">
        <f t="shared" si="28"/>
        <v/>
      </c>
    </row>
    <row r="6" spans="1:59">
      <c r="A6" t="str">
        <f>IF(D6="","",IF(COUNTIF($D$2:D6,D6)=1,MAX($A$2:A5)+1,INDEX($A$2:A5,MATCH(D6,$D$2:D5,0),1)))</f>
        <v/>
      </c>
      <c r="B6" t="str">
        <f>IF(D6="","",COUNTIF($D$2:D6,D6))</f>
        <v/>
      </c>
      <c r="C6" t="str">
        <f t="shared" si="1"/>
        <v/>
      </c>
      <c r="D6" t="str">
        <f>IF(個人種目入力!F11="女",個人種目入力!B11,"")</f>
        <v/>
      </c>
      <c r="E6" t="str">
        <f>IF(ISNUMBER(D6),個人種目入力!C11,"")</f>
        <v/>
      </c>
      <c r="F6" t="str">
        <f>IF(ISNUMBER(D6),個人種目入力!D11,"")</f>
        <v/>
      </c>
      <c r="G6" t="str">
        <f>IF(ISNUMBER(D6),個人種目入力!E11,"")</f>
        <v/>
      </c>
      <c r="H6" t="str">
        <f>IF(ISNUMBER(D6),個人種目入力!G11,"")</f>
        <v/>
      </c>
      <c r="J6">
        <f t="shared" si="29"/>
        <v>5</v>
      </c>
      <c r="K6" t="str">
        <f t="shared" si="2"/>
        <v/>
      </c>
      <c r="L6" t="str">
        <f t="shared" si="3"/>
        <v/>
      </c>
      <c r="M6" t="str">
        <f t="shared" si="4"/>
        <v/>
      </c>
      <c r="N6" t="str">
        <f t="shared" si="5"/>
        <v/>
      </c>
      <c r="O6" t="str">
        <f t="shared" si="6"/>
        <v/>
      </c>
      <c r="P6" t="str">
        <f t="shared" si="6"/>
        <v/>
      </c>
      <c r="Q6" t="str">
        <f t="shared" si="6"/>
        <v/>
      </c>
      <c r="R6" t="str">
        <f t="shared" si="7"/>
        <v/>
      </c>
      <c r="S6" t="str">
        <f t="shared" si="7"/>
        <v/>
      </c>
      <c r="U6" s="77" t="str">
        <f>IF(ISERR(SMALL($K$2:$K$51,5)),"",(SMALL($K$2:$K$51,5)))</f>
        <v/>
      </c>
      <c r="V6" s="77" t="str">
        <f t="shared" si="8"/>
        <v/>
      </c>
      <c r="W6" s="77" t="str">
        <f t="shared" si="9"/>
        <v/>
      </c>
      <c r="X6" s="77" t="str">
        <f t="shared" si="10"/>
        <v/>
      </c>
      <c r="Y6" s="77" t="str">
        <f t="shared" si="11"/>
        <v/>
      </c>
      <c r="Z6" s="77" t="str">
        <f t="shared" si="12"/>
        <v/>
      </c>
      <c r="AA6" s="77" t="str">
        <f t="shared" si="13"/>
        <v/>
      </c>
      <c r="AB6" s="77" t="str">
        <f t="shared" si="14"/>
        <v/>
      </c>
      <c r="AC6" s="77" t="str">
        <f t="shared" si="15"/>
        <v/>
      </c>
      <c r="AE6" t="str">
        <f>IF(AH6="","",IF(COUNTIF($AH$2:AH6,AH6)=1,MAX($AE$2:AE5)+1,INDEX($AE$2:AE5,MATCH(AH6,$AH$2:AH5,0),1)))</f>
        <v/>
      </c>
      <c r="AF6" t="str">
        <f>IF(AH6="","",COUNTIF($AH$2:AH6,AH6))</f>
        <v/>
      </c>
      <c r="AG6" t="str">
        <f t="shared" si="16"/>
        <v/>
      </c>
      <c r="AH6" t="str">
        <f>IF(個人種目入力!F11="男",個人種目入力!B11,"")</f>
        <v/>
      </c>
      <c r="AI6" t="str">
        <f>IF(ISNUMBER(AH6),個人種目入力!C11,"")</f>
        <v/>
      </c>
      <c r="AJ6" t="str">
        <f>IF(ISNUMBER(AH6),個人種目入力!D11,"")</f>
        <v/>
      </c>
      <c r="AK6" t="str">
        <f>IF(ISNUMBER(AH6),個人種目入力!E11,"")</f>
        <v/>
      </c>
      <c r="AL6" t="str">
        <f>IF(ISNUMBER(AH6),個人種目入力!G11,"")</f>
        <v/>
      </c>
      <c r="AN6">
        <f t="shared" si="30"/>
        <v>5</v>
      </c>
      <c r="AO6" t="str">
        <f t="shared" si="17"/>
        <v/>
      </c>
      <c r="AP6" t="str">
        <f t="shared" si="18"/>
        <v/>
      </c>
      <c r="AQ6" t="str">
        <f t="shared" si="19"/>
        <v/>
      </c>
      <c r="AR6" t="str">
        <f t="shared" si="20"/>
        <v/>
      </c>
      <c r="AS6" t="str">
        <f t="shared" si="0"/>
        <v/>
      </c>
      <c r="AT6" t="str">
        <f t="shared" si="0"/>
        <v/>
      </c>
      <c r="AU6" t="str">
        <f t="shared" si="0"/>
        <v/>
      </c>
      <c r="AV6" t="str">
        <f t="shared" si="0"/>
        <v/>
      </c>
      <c r="AW6" t="str">
        <f t="shared" si="0"/>
        <v/>
      </c>
      <c r="AY6" s="77" t="str">
        <f>IF(ISERR(SMALL($AO$2:$AO$51,5)),"",(SMALL($AO$2:$AO$51,5)))</f>
        <v/>
      </c>
      <c r="AZ6" s="77" t="str">
        <f t="shared" si="21"/>
        <v/>
      </c>
      <c r="BA6" s="77" t="str">
        <f t="shared" si="22"/>
        <v/>
      </c>
      <c r="BB6" s="77" t="str">
        <f t="shared" si="23"/>
        <v/>
      </c>
      <c r="BC6" s="77" t="str">
        <f t="shared" si="24"/>
        <v/>
      </c>
      <c r="BD6" s="77" t="str">
        <f t="shared" si="25"/>
        <v/>
      </c>
      <c r="BE6" s="77" t="str">
        <f t="shared" si="26"/>
        <v/>
      </c>
      <c r="BF6" s="77" t="str">
        <f t="shared" si="27"/>
        <v/>
      </c>
      <c r="BG6" s="77" t="str">
        <f t="shared" si="28"/>
        <v/>
      </c>
    </row>
    <row r="7" spans="1:59">
      <c r="A7" t="str">
        <f>IF(D7="","",IF(COUNTIF($D$2:D7,D7)=1,MAX($A$2:A6)+1,INDEX($A$2:A6,MATCH(D7,$D$2:D6,0),1)))</f>
        <v/>
      </c>
      <c r="B7" t="str">
        <f>IF(D7="","",COUNTIF($D$2:D7,D7))</f>
        <v/>
      </c>
      <c r="C7" t="str">
        <f t="shared" si="1"/>
        <v/>
      </c>
      <c r="D7" t="str">
        <f>IF(個人種目入力!F12="女",個人種目入力!B12,"")</f>
        <v/>
      </c>
      <c r="E7" t="str">
        <f>IF(ISNUMBER(D7),個人種目入力!C12,"")</f>
        <v/>
      </c>
      <c r="F7" t="str">
        <f>IF(ISNUMBER(D7),個人種目入力!D12,"")</f>
        <v/>
      </c>
      <c r="G7" t="str">
        <f>IF(ISNUMBER(D7),個人種目入力!E12,"")</f>
        <v/>
      </c>
      <c r="H7" t="str">
        <f>IF(ISNUMBER(D7),個人種目入力!G12,"")</f>
        <v/>
      </c>
      <c r="J7">
        <f t="shared" si="29"/>
        <v>6</v>
      </c>
      <c r="K7" t="str">
        <f t="shared" si="2"/>
        <v/>
      </c>
      <c r="L7" t="str">
        <f t="shared" si="3"/>
        <v/>
      </c>
      <c r="M7" t="str">
        <f t="shared" si="4"/>
        <v/>
      </c>
      <c r="N7" t="str">
        <f t="shared" si="5"/>
        <v/>
      </c>
      <c r="O7" t="str">
        <f t="shared" si="6"/>
        <v/>
      </c>
      <c r="P7" t="str">
        <f t="shared" si="6"/>
        <v/>
      </c>
      <c r="Q7" t="str">
        <f t="shared" si="6"/>
        <v/>
      </c>
      <c r="R7" t="str">
        <f t="shared" si="7"/>
        <v/>
      </c>
      <c r="S7" t="str">
        <f t="shared" si="7"/>
        <v/>
      </c>
      <c r="U7" s="77" t="str">
        <f>IF(ISERR(SMALL($K$2:$K$51,6)),"",(SMALL($K$2:$K$51,6)))</f>
        <v/>
      </c>
      <c r="V7" s="77" t="str">
        <f t="shared" si="8"/>
        <v/>
      </c>
      <c r="W7" s="77" t="str">
        <f t="shared" si="9"/>
        <v/>
      </c>
      <c r="X7" s="77" t="str">
        <f t="shared" si="10"/>
        <v/>
      </c>
      <c r="Y7" s="77" t="str">
        <f t="shared" si="11"/>
        <v/>
      </c>
      <c r="Z7" s="77" t="str">
        <f t="shared" si="12"/>
        <v/>
      </c>
      <c r="AA7" s="77" t="str">
        <f t="shared" si="13"/>
        <v/>
      </c>
      <c r="AB7" s="77" t="str">
        <f t="shared" si="14"/>
        <v/>
      </c>
      <c r="AC7" s="77" t="str">
        <f t="shared" si="15"/>
        <v/>
      </c>
      <c r="AE7" t="str">
        <f>IF(AH7="","",IF(COUNTIF($AH$2:AH7,AH7)=1,MAX($AE$2:AE6)+1,INDEX($AE$2:AE6,MATCH(AH7,$AH$2:AH6,0),1)))</f>
        <v/>
      </c>
      <c r="AF7" t="str">
        <f>IF(AH7="","",COUNTIF($AH$2:AH7,AH7))</f>
        <v/>
      </c>
      <c r="AG7" t="str">
        <f t="shared" si="16"/>
        <v/>
      </c>
      <c r="AH7" t="str">
        <f>IF(個人種目入力!F12="男",個人種目入力!B12,"")</f>
        <v/>
      </c>
      <c r="AI7" t="str">
        <f>IF(ISNUMBER(AH7),個人種目入力!C12,"")</f>
        <v/>
      </c>
      <c r="AJ7" t="str">
        <f>IF(ISNUMBER(AH7),個人種目入力!D12,"")</f>
        <v/>
      </c>
      <c r="AK7" t="str">
        <f>IF(ISNUMBER(AH7),個人種目入力!E12,"")</f>
        <v/>
      </c>
      <c r="AL7" t="str">
        <f>IF(ISNUMBER(AH7),個人種目入力!G12,"")</f>
        <v/>
      </c>
      <c r="AN7">
        <f t="shared" si="30"/>
        <v>6</v>
      </c>
      <c r="AO7" t="str">
        <f t="shared" si="17"/>
        <v/>
      </c>
      <c r="AP7" t="str">
        <f t="shared" si="18"/>
        <v/>
      </c>
      <c r="AQ7" t="str">
        <f t="shared" si="19"/>
        <v/>
      </c>
      <c r="AR7" t="str">
        <f t="shared" si="20"/>
        <v/>
      </c>
      <c r="AS7" t="str">
        <f t="shared" si="0"/>
        <v/>
      </c>
      <c r="AT7" t="str">
        <f t="shared" si="0"/>
        <v/>
      </c>
      <c r="AU7" t="str">
        <f t="shared" si="0"/>
        <v/>
      </c>
      <c r="AV7" t="str">
        <f t="shared" si="0"/>
        <v/>
      </c>
      <c r="AW7" t="str">
        <f t="shared" si="0"/>
        <v/>
      </c>
      <c r="AY7" s="77" t="str">
        <f>IF(ISERR(SMALL($AO$2:$AO$51,6)),"",(SMALL($AO$2:$AO$51,6)))</f>
        <v/>
      </c>
      <c r="AZ7" s="77" t="str">
        <f t="shared" si="21"/>
        <v/>
      </c>
      <c r="BA7" s="77" t="str">
        <f t="shared" si="22"/>
        <v/>
      </c>
      <c r="BB7" s="77" t="str">
        <f t="shared" si="23"/>
        <v/>
      </c>
      <c r="BC7" s="77" t="str">
        <f t="shared" si="24"/>
        <v/>
      </c>
      <c r="BD7" s="77" t="str">
        <f t="shared" si="25"/>
        <v/>
      </c>
      <c r="BE7" s="77" t="str">
        <f t="shared" si="26"/>
        <v/>
      </c>
      <c r="BF7" s="77" t="str">
        <f t="shared" si="27"/>
        <v/>
      </c>
      <c r="BG7" s="77" t="str">
        <f t="shared" si="28"/>
        <v/>
      </c>
    </row>
    <row r="8" spans="1:59">
      <c r="A8" t="str">
        <f>IF(D8="","",IF(COUNTIF($D$2:D8,D8)=1,MAX($A$2:A7)+1,INDEX($A$2:A7,MATCH(D8,$D$2:D7,0),1)))</f>
        <v/>
      </c>
      <c r="B8" t="str">
        <f>IF(D8="","",COUNTIF($D$2:D8,D8))</f>
        <v/>
      </c>
      <c r="C8" t="str">
        <f t="shared" ref="C8:C9" si="31">A8&amp;B8</f>
        <v/>
      </c>
      <c r="D8" t="str">
        <f>IF(個人種目入力!F13="女",個人種目入力!B13,"")</f>
        <v/>
      </c>
      <c r="E8" t="str">
        <f>IF(ISNUMBER(D8),個人種目入力!C13,"")</f>
        <v/>
      </c>
      <c r="F8" t="str">
        <f>IF(ISNUMBER(D8),個人種目入力!D13,"")</f>
        <v/>
      </c>
      <c r="G8" t="str">
        <f>IF(ISNUMBER(D8),個人種目入力!E13,"")</f>
        <v/>
      </c>
      <c r="H8" t="str">
        <f>IF(ISNUMBER(D8),個人種目入力!G13,"")</f>
        <v/>
      </c>
      <c r="J8">
        <f t="shared" si="29"/>
        <v>7</v>
      </c>
      <c r="K8" t="str">
        <f t="shared" si="2"/>
        <v/>
      </c>
      <c r="L8" t="str">
        <f t="shared" si="3"/>
        <v/>
      </c>
      <c r="M8" t="str">
        <f t="shared" si="4"/>
        <v/>
      </c>
      <c r="N8" t="str">
        <f t="shared" si="5"/>
        <v/>
      </c>
      <c r="O8" t="str">
        <f t="shared" si="6"/>
        <v/>
      </c>
      <c r="P8" t="str">
        <f t="shared" si="6"/>
        <v/>
      </c>
      <c r="Q8" t="str">
        <f t="shared" si="6"/>
        <v/>
      </c>
      <c r="R8" t="str">
        <f t="shared" si="7"/>
        <v/>
      </c>
      <c r="S8" t="str">
        <f t="shared" si="7"/>
        <v/>
      </c>
      <c r="U8" s="77" t="str">
        <f>IF(ISERR(SMALL($K$2:$K$51,7)),"",(SMALL($K$2:$K$51,7)))</f>
        <v/>
      </c>
      <c r="V8" s="77" t="str">
        <f t="shared" si="8"/>
        <v/>
      </c>
      <c r="W8" s="77" t="str">
        <f t="shared" si="9"/>
        <v/>
      </c>
      <c r="X8" s="77" t="str">
        <f t="shared" si="10"/>
        <v/>
      </c>
      <c r="Y8" s="77" t="str">
        <f t="shared" si="11"/>
        <v/>
      </c>
      <c r="Z8" s="77" t="str">
        <f t="shared" si="12"/>
        <v/>
      </c>
      <c r="AA8" s="77" t="str">
        <f t="shared" si="13"/>
        <v/>
      </c>
      <c r="AB8" s="77" t="str">
        <f t="shared" si="14"/>
        <v/>
      </c>
      <c r="AC8" s="77" t="str">
        <f t="shared" si="15"/>
        <v/>
      </c>
      <c r="AE8" t="str">
        <f>IF(AH8="","",IF(COUNTIF($AH$2:AH8,AH8)=1,MAX($AE$2:AE7)+1,INDEX($AE$2:AE7,MATCH(AH8,$AH$2:AH7,0),1)))</f>
        <v/>
      </c>
      <c r="AF8" t="str">
        <f>IF(AH8="","",COUNTIF($AH$2:AH8,AH8))</f>
        <v/>
      </c>
      <c r="AG8" t="str">
        <f t="shared" si="16"/>
        <v/>
      </c>
      <c r="AH8" t="str">
        <f>IF(個人種目入力!F13="男",個人種目入力!B13,"")</f>
        <v/>
      </c>
      <c r="AI8" t="str">
        <f>IF(ISNUMBER(AH8),個人種目入力!C13,"")</f>
        <v/>
      </c>
      <c r="AJ8" t="str">
        <f>IF(ISNUMBER(AH8),個人種目入力!D13,"")</f>
        <v/>
      </c>
      <c r="AK8" t="str">
        <f>IF(ISNUMBER(AH8),個人種目入力!E13,"")</f>
        <v/>
      </c>
      <c r="AL8" t="str">
        <f>IF(ISNUMBER(AH8),個人種目入力!G13,"")</f>
        <v/>
      </c>
      <c r="AN8">
        <f t="shared" si="30"/>
        <v>7</v>
      </c>
      <c r="AO8" t="str">
        <f t="shared" si="17"/>
        <v/>
      </c>
      <c r="AP8" t="str">
        <f t="shared" si="18"/>
        <v/>
      </c>
      <c r="AQ8" t="str">
        <f t="shared" si="19"/>
        <v/>
      </c>
      <c r="AR8" t="str">
        <f t="shared" si="20"/>
        <v/>
      </c>
      <c r="AS8" t="str">
        <f t="shared" si="0"/>
        <v/>
      </c>
      <c r="AT8" t="str">
        <f t="shared" si="0"/>
        <v/>
      </c>
      <c r="AU8" t="str">
        <f t="shared" si="0"/>
        <v/>
      </c>
      <c r="AV8" t="str">
        <f t="shared" si="0"/>
        <v/>
      </c>
      <c r="AW8" t="str">
        <f t="shared" si="0"/>
        <v/>
      </c>
      <c r="AY8" s="77" t="str">
        <f>IF(ISERR(SMALL($AO$2:$AO$51,7)),"",(SMALL($AO$2:$AO$51,7)))</f>
        <v/>
      </c>
      <c r="AZ8" s="77" t="str">
        <f t="shared" si="21"/>
        <v/>
      </c>
      <c r="BA8" s="77" t="str">
        <f t="shared" si="22"/>
        <v/>
      </c>
      <c r="BB8" s="77" t="str">
        <f t="shared" si="23"/>
        <v/>
      </c>
      <c r="BC8" s="77" t="str">
        <f t="shared" si="24"/>
        <v/>
      </c>
      <c r="BD8" s="77" t="str">
        <f t="shared" si="25"/>
        <v/>
      </c>
      <c r="BE8" s="77" t="str">
        <f t="shared" si="26"/>
        <v/>
      </c>
      <c r="BF8" s="77" t="str">
        <f t="shared" si="27"/>
        <v/>
      </c>
      <c r="BG8" s="77" t="str">
        <f t="shared" si="28"/>
        <v/>
      </c>
    </row>
    <row r="9" spans="1:59">
      <c r="A9" t="str">
        <f>IF(D9="","",IF(COUNTIF($D$2:D9,D9)=1,MAX($A$2:A8)+1,INDEX($A$2:A8,MATCH(D9,$D$2:D8,0),1)))</f>
        <v/>
      </c>
      <c r="B9" t="str">
        <f>IF(D9="","",COUNTIF($D$2:D9,D9))</f>
        <v/>
      </c>
      <c r="C9" t="str">
        <f t="shared" si="31"/>
        <v/>
      </c>
      <c r="D9" t="str">
        <f>IF(個人種目入力!F14="女",個人種目入力!B14,"")</f>
        <v/>
      </c>
      <c r="E9" t="str">
        <f>IF(ISNUMBER(D9),個人種目入力!C14,"")</f>
        <v/>
      </c>
      <c r="F9" t="str">
        <f>IF(ISNUMBER(D9),個人種目入力!D14,"")</f>
        <v/>
      </c>
      <c r="G9" t="str">
        <f>IF(ISNUMBER(D9),個人種目入力!E14,"")</f>
        <v/>
      </c>
      <c r="H9" t="str">
        <f>IF(ISNUMBER(D9),個人種目入力!G14,"")</f>
        <v/>
      </c>
      <c r="J9">
        <f t="shared" si="29"/>
        <v>8</v>
      </c>
      <c r="K9" t="str">
        <f t="shared" si="2"/>
        <v/>
      </c>
      <c r="L9" t="str">
        <f t="shared" si="3"/>
        <v/>
      </c>
      <c r="M9" t="str">
        <f t="shared" si="4"/>
        <v/>
      </c>
      <c r="N9" t="str">
        <f t="shared" si="5"/>
        <v/>
      </c>
      <c r="O9" t="str">
        <f t="shared" si="6"/>
        <v/>
      </c>
      <c r="P9" t="str">
        <f t="shared" si="6"/>
        <v/>
      </c>
      <c r="Q9" t="str">
        <f t="shared" si="6"/>
        <v/>
      </c>
      <c r="R9" t="str">
        <f t="shared" si="7"/>
        <v/>
      </c>
      <c r="S9" t="str">
        <f t="shared" si="7"/>
        <v/>
      </c>
      <c r="U9" s="77" t="str">
        <f>IF(ISERR(SMALL($K$2:$K$51,8)),"",(SMALL($K$2:$K$51,8)))</f>
        <v/>
      </c>
      <c r="V9" s="77" t="str">
        <f t="shared" si="8"/>
        <v/>
      </c>
      <c r="W9" s="77" t="str">
        <f t="shared" si="9"/>
        <v/>
      </c>
      <c r="X9" s="77" t="str">
        <f t="shared" si="10"/>
        <v/>
      </c>
      <c r="Y9" s="77" t="str">
        <f t="shared" si="11"/>
        <v/>
      </c>
      <c r="Z9" s="77" t="str">
        <f t="shared" si="12"/>
        <v/>
      </c>
      <c r="AA9" s="77" t="str">
        <f t="shared" si="13"/>
        <v/>
      </c>
      <c r="AB9" s="77" t="str">
        <f t="shared" si="14"/>
        <v/>
      </c>
      <c r="AC9" s="77" t="str">
        <f t="shared" si="15"/>
        <v/>
      </c>
      <c r="AE9" t="str">
        <f>IF(AH9="","",IF(COUNTIF($AH$2:AH9,AH9)=1,MAX($AE$2:AE8)+1,INDEX($AE$2:AE8,MATCH(AH9,$AH$2:AH8,0),1)))</f>
        <v/>
      </c>
      <c r="AF9" t="str">
        <f>IF(AH9="","",COUNTIF($AH$2:AH9,AH9))</f>
        <v/>
      </c>
      <c r="AG9" t="str">
        <f t="shared" si="16"/>
        <v/>
      </c>
      <c r="AH9" t="str">
        <f>IF(個人種目入力!F14="男",個人種目入力!B14,"")</f>
        <v/>
      </c>
      <c r="AI9" t="str">
        <f>IF(ISNUMBER(AH9),個人種目入力!C14,"")</f>
        <v/>
      </c>
      <c r="AJ9" t="str">
        <f>IF(ISNUMBER(AH9),個人種目入力!D14,"")</f>
        <v/>
      </c>
      <c r="AK9" t="str">
        <f>IF(ISNUMBER(AH9),個人種目入力!E14,"")</f>
        <v/>
      </c>
      <c r="AL9" t="str">
        <f>IF(ISNUMBER(AH9),個人種目入力!G14,"")</f>
        <v/>
      </c>
      <c r="AN9">
        <f t="shared" si="30"/>
        <v>8</v>
      </c>
      <c r="AO9" t="str">
        <f t="shared" si="17"/>
        <v/>
      </c>
      <c r="AP9" t="str">
        <f t="shared" si="18"/>
        <v/>
      </c>
      <c r="AQ9" t="str">
        <f t="shared" si="19"/>
        <v/>
      </c>
      <c r="AR9" t="str">
        <f t="shared" si="20"/>
        <v/>
      </c>
      <c r="AS9" t="str">
        <f t="shared" si="0"/>
        <v/>
      </c>
      <c r="AT9" t="str">
        <f t="shared" si="0"/>
        <v/>
      </c>
      <c r="AU9" t="str">
        <f t="shared" si="0"/>
        <v/>
      </c>
      <c r="AV9" t="str">
        <f t="shared" si="0"/>
        <v/>
      </c>
      <c r="AW9" t="str">
        <f t="shared" si="0"/>
        <v/>
      </c>
      <c r="AY9" s="77" t="str">
        <f>IF(ISERR(SMALL($AO$2:$AO$51,8)),"",(SMALL($AO$2:$AO$51,8)))</f>
        <v/>
      </c>
      <c r="AZ9" s="77" t="str">
        <f t="shared" si="21"/>
        <v/>
      </c>
      <c r="BA9" s="77" t="str">
        <f t="shared" si="22"/>
        <v/>
      </c>
      <c r="BB9" s="77" t="str">
        <f t="shared" si="23"/>
        <v/>
      </c>
      <c r="BC9" s="77" t="str">
        <f t="shared" si="24"/>
        <v/>
      </c>
      <c r="BD9" s="77" t="str">
        <f t="shared" si="25"/>
        <v/>
      </c>
      <c r="BE9" s="77" t="str">
        <f t="shared" si="26"/>
        <v/>
      </c>
      <c r="BF9" s="77" t="str">
        <f t="shared" si="27"/>
        <v/>
      </c>
      <c r="BG9" s="77" t="str">
        <f t="shared" si="28"/>
        <v/>
      </c>
    </row>
    <row r="10" spans="1:59">
      <c r="A10" t="str">
        <f>IF(D10="","",IF(COUNTIF($D$2:D10,D10)=1,MAX($A$2:A9)+1,INDEX($A$2:A9,MATCH(D10,$D$2:D9,0),1)))</f>
        <v/>
      </c>
      <c r="B10" t="str">
        <f>IF(D10="","",COUNTIF($D$2:D10,D10))</f>
        <v/>
      </c>
      <c r="C10" t="str">
        <f t="shared" ref="C10" si="32">A10&amp;B10</f>
        <v/>
      </c>
      <c r="D10" t="str">
        <f>IF(個人種目入力!F15="女",個人種目入力!B15,"")</f>
        <v/>
      </c>
      <c r="E10" t="str">
        <f>IF(ISNUMBER(D10),個人種目入力!C15,"")</f>
        <v/>
      </c>
      <c r="F10" t="str">
        <f>IF(ISNUMBER(D10),個人種目入力!D15,"")</f>
        <v/>
      </c>
      <c r="G10" t="str">
        <f>IF(ISNUMBER(D10),個人種目入力!E15,"")</f>
        <v/>
      </c>
      <c r="H10" t="str">
        <f>IF(ISNUMBER(D10),個人種目入力!G15,"")</f>
        <v/>
      </c>
      <c r="J10">
        <f t="shared" si="29"/>
        <v>9</v>
      </c>
      <c r="K10" t="str">
        <f t="shared" si="2"/>
        <v/>
      </c>
      <c r="L10" t="str">
        <f t="shared" si="3"/>
        <v/>
      </c>
      <c r="M10" t="str">
        <f t="shared" si="4"/>
        <v/>
      </c>
      <c r="N10" t="str">
        <f t="shared" si="5"/>
        <v/>
      </c>
      <c r="O10" t="str">
        <f t="shared" si="6"/>
        <v/>
      </c>
      <c r="P10" t="str">
        <f t="shared" si="6"/>
        <v/>
      </c>
      <c r="Q10" t="str">
        <f t="shared" si="6"/>
        <v/>
      </c>
      <c r="R10" t="str">
        <f t="shared" si="7"/>
        <v/>
      </c>
      <c r="S10" t="str">
        <f t="shared" si="7"/>
        <v/>
      </c>
      <c r="U10" s="77" t="str">
        <f>IF(ISERR(SMALL($K$2:$K$51,9)),"",(SMALL($K$2:$K$51,9)))</f>
        <v/>
      </c>
      <c r="V10" s="77" t="str">
        <f t="shared" si="8"/>
        <v/>
      </c>
      <c r="W10" s="77" t="str">
        <f t="shared" si="9"/>
        <v/>
      </c>
      <c r="X10" s="77" t="str">
        <f t="shared" si="10"/>
        <v/>
      </c>
      <c r="Y10" s="77" t="str">
        <f t="shared" si="11"/>
        <v/>
      </c>
      <c r="Z10" s="77" t="str">
        <f t="shared" si="12"/>
        <v/>
      </c>
      <c r="AA10" s="77" t="str">
        <f t="shared" si="13"/>
        <v/>
      </c>
      <c r="AB10" s="77" t="str">
        <f t="shared" si="14"/>
        <v/>
      </c>
      <c r="AC10" s="77" t="str">
        <f t="shared" si="15"/>
        <v/>
      </c>
      <c r="AE10" t="str">
        <f>IF(AH10="","",IF(COUNTIF($AH$2:AH10,AH10)=1,MAX($AE$2:AE9)+1,INDEX($AE$2:AE9,MATCH(AH10,$AH$2:AH9,0),1)))</f>
        <v/>
      </c>
      <c r="AF10" t="str">
        <f>IF(AH10="","",COUNTIF($AH$2:AH10,AH10))</f>
        <v/>
      </c>
      <c r="AG10" t="str">
        <f t="shared" si="16"/>
        <v/>
      </c>
      <c r="AH10" t="str">
        <f>IF(個人種目入力!F15="男",個人種目入力!B15,"")</f>
        <v/>
      </c>
      <c r="AI10" t="str">
        <f>IF(ISNUMBER(AH10),個人種目入力!C15,"")</f>
        <v/>
      </c>
      <c r="AJ10" t="str">
        <f>IF(ISNUMBER(AH10),個人種目入力!D15,"")</f>
        <v/>
      </c>
      <c r="AK10" t="str">
        <f>IF(ISNUMBER(AH10),個人種目入力!E15,"")</f>
        <v/>
      </c>
      <c r="AL10" t="str">
        <f>IF(ISNUMBER(AH10),個人種目入力!G15,"")</f>
        <v/>
      </c>
      <c r="AN10">
        <f t="shared" si="30"/>
        <v>9</v>
      </c>
      <c r="AO10" t="str">
        <f t="shared" si="17"/>
        <v/>
      </c>
      <c r="AP10" t="str">
        <f t="shared" si="18"/>
        <v/>
      </c>
      <c r="AQ10" t="str">
        <f t="shared" si="19"/>
        <v/>
      </c>
      <c r="AR10" t="str">
        <f t="shared" si="20"/>
        <v/>
      </c>
      <c r="AS10" t="str">
        <f t="shared" si="0"/>
        <v/>
      </c>
      <c r="AT10" t="str">
        <f t="shared" si="0"/>
        <v/>
      </c>
      <c r="AU10" t="str">
        <f t="shared" si="0"/>
        <v/>
      </c>
      <c r="AV10" t="str">
        <f t="shared" si="0"/>
        <v/>
      </c>
      <c r="AW10" t="str">
        <f t="shared" si="0"/>
        <v/>
      </c>
      <c r="AY10" s="77" t="str">
        <f>IF(ISERR(SMALL($AO$2:$AO$51,9)),"",(SMALL($AO$2:$AO$51,9)))</f>
        <v/>
      </c>
      <c r="AZ10" s="77" t="str">
        <f t="shared" si="21"/>
        <v/>
      </c>
      <c r="BA10" s="77" t="str">
        <f t="shared" si="22"/>
        <v/>
      </c>
      <c r="BB10" s="77" t="str">
        <f t="shared" si="23"/>
        <v/>
      </c>
      <c r="BC10" s="77" t="str">
        <f t="shared" si="24"/>
        <v/>
      </c>
      <c r="BD10" s="77" t="str">
        <f t="shared" si="25"/>
        <v/>
      </c>
      <c r="BE10" s="77" t="str">
        <f t="shared" si="26"/>
        <v/>
      </c>
      <c r="BF10" s="77" t="str">
        <f t="shared" si="27"/>
        <v/>
      </c>
      <c r="BG10" s="77" t="str">
        <f t="shared" si="28"/>
        <v/>
      </c>
    </row>
    <row r="11" spans="1:59">
      <c r="A11" t="str">
        <f>IF(D11="","",IF(COUNTIF($D$2:D11,D11)=1,MAX($A$2:A10)+1,INDEX($A$2:A10,MATCH(D11,$D$2:D10,0),1)))</f>
        <v/>
      </c>
      <c r="B11" t="str">
        <f>IF(D11="","",COUNTIF($D$2:D11,D11))</f>
        <v/>
      </c>
      <c r="C11" t="str">
        <f t="shared" ref="C11:C74" si="33">A11&amp;B11</f>
        <v/>
      </c>
      <c r="D11" t="str">
        <f>IF(個人種目入力!F16="女",個人種目入力!B16,"")</f>
        <v/>
      </c>
      <c r="E11" t="str">
        <f>IF(ISNUMBER(D11),個人種目入力!C16,"")</f>
        <v/>
      </c>
      <c r="F11" t="str">
        <f>IF(ISNUMBER(D11),個人種目入力!D16,"")</f>
        <v/>
      </c>
      <c r="G11" t="str">
        <f>IF(ISNUMBER(D11),個人種目入力!E16,"")</f>
        <v/>
      </c>
      <c r="H11" t="str">
        <f>IF(ISNUMBER(D11),個人種目入力!G16,"")</f>
        <v/>
      </c>
      <c r="J11">
        <f t="shared" si="29"/>
        <v>10</v>
      </c>
      <c r="K11" t="str">
        <f t="shared" si="2"/>
        <v/>
      </c>
      <c r="L11" t="str">
        <f t="shared" si="3"/>
        <v/>
      </c>
      <c r="M11" t="str">
        <f t="shared" si="4"/>
        <v/>
      </c>
      <c r="N11" t="str">
        <f t="shared" si="5"/>
        <v/>
      </c>
      <c r="O11" t="str">
        <f t="shared" si="6"/>
        <v/>
      </c>
      <c r="P11" t="str">
        <f t="shared" si="6"/>
        <v/>
      </c>
      <c r="Q11" t="str">
        <f t="shared" si="6"/>
        <v/>
      </c>
      <c r="R11" t="str">
        <f t="shared" si="7"/>
        <v/>
      </c>
      <c r="S11" t="str">
        <f t="shared" si="7"/>
        <v/>
      </c>
      <c r="U11" s="77" t="str">
        <f>IF(ISERR(SMALL($K$2:$K$51,10)),"",(SMALL($K$2:$K$51,10)))</f>
        <v/>
      </c>
      <c r="V11" s="77" t="str">
        <f t="shared" si="8"/>
        <v/>
      </c>
      <c r="W11" s="77" t="str">
        <f t="shared" si="9"/>
        <v/>
      </c>
      <c r="X11" s="77" t="str">
        <f t="shared" si="10"/>
        <v/>
      </c>
      <c r="Y11" s="77" t="str">
        <f t="shared" si="11"/>
        <v/>
      </c>
      <c r="Z11" s="77" t="str">
        <f t="shared" si="12"/>
        <v/>
      </c>
      <c r="AA11" s="77" t="str">
        <f t="shared" si="13"/>
        <v/>
      </c>
      <c r="AB11" s="77" t="str">
        <f t="shared" si="14"/>
        <v/>
      </c>
      <c r="AC11" s="77" t="str">
        <f t="shared" si="15"/>
        <v/>
      </c>
      <c r="AE11" t="str">
        <f>IF(AH11="","",IF(COUNTIF($AH$2:AH11,AH11)=1,MAX($AE$2:AE10)+1,INDEX($AE$2:AE10,MATCH(AH11,$AH$2:AH10,0),1)))</f>
        <v/>
      </c>
      <c r="AF11" t="str">
        <f>IF(AH11="","",COUNTIF($AH$2:AH11,AH11))</f>
        <v/>
      </c>
      <c r="AG11" t="str">
        <f t="shared" si="16"/>
        <v/>
      </c>
      <c r="AH11" t="str">
        <f>IF(個人種目入力!F16="男",個人種目入力!B16,"")</f>
        <v/>
      </c>
      <c r="AI11" t="str">
        <f>IF(ISNUMBER(AH11),個人種目入力!C16,"")</f>
        <v/>
      </c>
      <c r="AJ11" t="str">
        <f>IF(ISNUMBER(AH11),個人種目入力!D16,"")</f>
        <v/>
      </c>
      <c r="AK11" t="str">
        <f>IF(ISNUMBER(AH11),個人種目入力!E16,"")</f>
        <v/>
      </c>
      <c r="AL11" t="str">
        <f>IF(ISNUMBER(AH11),個人種目入力!G16,"")</f>
        <v/>
      </c>
      <c r="AN11">
        <f t="shared" si="30"/>
        <v>10</v>
      </c>
      <c r="AO11" t="str">
        <f t="shared" si="17"/>
        <v/>
      </c>
      <c r="AP11" t="str">
        <f t="shared" si="18"/>
        <v/>
      </c>
      <c r="AQ11" t="str">
        <f t="shared" si="19"/>
        <v/>
      </c>
      <c r="AR11" t="str">
        <f t="shared" si="20"/>
        <v/>
      </c>
      <c r="AS11" t="str">
        <f t="shared" si="0"/>
        <v/>
      </c>
      <c r="AT11" t="str">
        <f t="shared" si="0"/>
        <v/>
      </c>
      <c r="AU11" t="str">
        <f t="shared" si="0"/>
        <v/>
      </c>
      <c r="AV11" t="str">
        <f t="shared" si="0"/>
        <v/>
      </c>
      <c r="AW11" t="str">
        <f t="shared" si="0"/>
        <v/>
      </c>
      <c r="AY11" s="77" t="str">
        <f>IF(ISERR(SMALL($AO$2:$AO$51,10)),"",(SMALL($AO$2:$AO$51,10)))</f>
        <v/>
      </c>
      <c r="AZ11" s="77" t="str">
        <f t="shared" si="21"/>
        <v/>
      </c>
      <c r="BA11" s="77" t="str">
        <f t="shared" si="22"/>
        <v/>
      </c>
      <c r="BB11" s="77" t="str">
        <f t="shared" si="23"/>
        <v/>
      </c>
      <c r="BC11" s="77" t="str">
        <f t="shared" si="24"/>
        <v/>
      </c>
      <c r="BD11" s="77" t="str">
        <f t="shared" si="25"/>
        <v/>
      </c>
      <c r="BE11" s="77" t="str">
        <f t="shared" si="26"/>
        <v/>
      </c>
      <c r="BF11" s="77" t="str">
        <f t="shared" si="27"/>
        <v/>
      </c>
      <c r="BG11" s="77" t="str">
        <f t="shared" si="28"/>
        <v/>
      </c>
    </row>
    <row r="12" spans="1:59">
      <c r="A12" t="str">
        <f>IF(D12="","",IF(COUNTIF($D$2:D12,D12)=1,MAX($A$2:A11)+1,INDEX($A$2:A11,MATCH(D12,$D$2:D11,0),1)))</f>
        <v/>
      </c>
      <c r="B12" t="str">
        <f>IF(D12="","",COUNTIF($D$2:D12,D12))</f>
        <v/>
      </c>
      <c r="C12" t="str">
        <f t="shared" si="33"/>
        <v/>
      </c>
      <c r="D12" t="str">
        <f>IF(個人種目入力!F17="女",個人種目入力!B17,"")</f>
        <v/>
      </c>
      <c r="E12" t="str">
        <f>IF(ISNUMBER(D12),個人種目入力!C17,"")</f>
        <v/>
      </c>
      <c r="F12" t="str">
        <f>IF(ISNUMBER(D12),個人種目入力!D17,"")</f>
        <v/>
      </c>
      <c r="G12" t="str">
        <f>IF(ISNUMBER(D12),個人種目入力!E17,"")</f>
        <v/>
      </c>
      <c r="H12" t="str">
        <f>IF(ISNUMBER(D12),個人種目入力!G17,"")</f>
        <v/>
      </c>
      <c r="J12">
        <f t="shared" si="29"/>
        <v>11</v>
      </c>
      <c r="K12" t="str">
        <f t="shared" si="2"/>
        <v/>
      </c>
      <c r="L12" t="str">
        <f t="shared" si="3"/>
        <v/>
      </c>
      <c r="M12" t="str">
        <f t="shared" si="4"/>
        <v/>
      </c>
      <c r="N12" t="str">
        <f t="shared" si="5"/>
        <v/>
      </c>
      <c r="O12" t="str">
        <f t="shared" si="6"/>
        <v/>
      </c>
      <c r="P12" t="str">
        <f t="shared" si="6"/>
        <v/>
      </c>
      <c r="Q12" t="str">
        <f t="shared" si="6"/>
        <v/>
      </c>
      <c r="R12" t="str">
        <f t="shared" si="7"/>
        <v/>
      </c>
      <c r="S12" t="str">
        <f t="shared" si="7"/>
        <v/>
      </c>
      <c r="U12" s="77" t="str">
        <f>IF(ISERR(SMALL($K$2:$K$51,11)),"",(SMALL($K$2:$K$51,11)))</f>
        <v/>
      </c>
      <c r="V12" s="77" t="str">
        <f t="shared" si="8"/>
        <v/>
      </c>
      <c r="W12" s="77" t="str">
        <f t="shared" si="9"/>
        <v/>
      </c>
      <c r="X12" s="77" t="str">
        <f t="shared" si="10"/>
        <v/>
      </c>
      <c r="Y12" s="77" t="str">
        <f t="shared" si="11"/>
        <v/>
      </c>
      <c r="Z12" s="77" t="str">
        <f t="shared" si="12"/>
        <v/>
      </c>
      <c r="AA12" s="77" t="str">
        <f t="shared" si="13"/>
        <v/>
      </c>
      <c r="AB12" s="77" t="str">
        <f t="shared" si="14"/>
        <v/>
      </c>
      <c r="AC12" s="77" t="str">
        <f t="shared" si="15"/>
        <v/>
      </c>
      <c r="AE12" t="str">
        <f>IF(AH12="","",IF(COUNTIF($AH$2:AH12,AH12)=1,MAX($AE$2:AE11)+1,INDEX($AE$2:AE11,MATCH(AH12,$AH$2:AH11,0),1)))</f>
        <v/>
      </c>
      <c r="AF12" t="str">
        <f>IF(AH12="","",COUNTIF($AH$2:AH12,AH12))</f>
        <v/>
      </c>
      <c r="AG12" t="str">
        <f t="shared" si="16"/>
        <v/>
      </c>
      <c r="AH12" t="str">
        <f>IF(個人種目入力!F17="男",個人種目入力!B17,"")</f>
        <v/>
      </c>
      <c r="AI12" t="str">
        <f>IF(ISNUMBER(AH12),個人種目入力!C17,"")</f>
        <v/>
      </c>
      <c r="AJ12" t="str">
        <f>IF(ISNUMBER(AH12),個人種目入力!D17,"")</f>
        <v/>
      </c>
      <c r="AK12" t="str">
        <f>IF(ISNUMBER(AH12),個人種目入力!E17,"")</f>
        <v/>
      </c>
      <c r="AL12" t="str">
        <f>IF(ISNUMBER(AH12),個人種目入力!G17,"")</f>
        <v/>
      </c>
      <c r="AN12">
        <f t="shared" si="30"/>
        <v>11</v>
      </c>
      <c r="AO12" t="str">
        <f t="shared" si="17"/>
        <v/>
      </c>
      <c r="AP12" t="str">
        <f t="shared" si="18"/>
        <v/>
      </c>
      <c r="AQ12" t="str">
        <f t="shared" si="19"/>
        <v/>
      </c>
      <c r="AR12" t="str">
        <f t="shared" si="20"/>
        <v/>
      </c>
      <c r="AS12" t="str">
        <f t="shared" si="0"/>
        <v/>
      </c>
      <c r="AT12" t="str">
        <f t="shared" si="0"/>
        <v/>
      </c>
      <c r="AU12" t="str">
        <f t="shared" si="0"/>
        <v/>
      </c>
      <c r="AV12" t="str">
        <f t="shared" si="0"/>
        <v/>
      </c>
      <c r="AW12" t="str">
        <f t="shared" si="0"/>
        <v/>
      </c>
      <c r="AY12" s="77" t="str">
        <f>IF(ISERR(SMALL($AO$2:$AO$51,11)),"",(SMALL($AO$2:$AO$51,11)))</f>
        <v/>
      </c>
      <c r="AZ12" s="77" t="str">
        <f t="shared" si="21"/>
        <v/>
      </c>
      <c r="BA12" s="77" t="str">
        <f t="shared" si="22"/>
        <v/>
      </c>
      <c r="BB12" s="77" t="str">
        <f t="shared" si="23"/>
        <v/>
      </c>
      <c r="BC12" s="77" t="str">
        <f t="shared" si="24"/>
        <v/>
      </c>
      <c r="BD12" s="77" t="str">
        <f t="shared" si="25"/>
        <v/>
      </c>
      <c r="BE12" s="77" t="str">
        <f t="shared" si="26"/>
        <v/>
      </c>
      <c r="BF12" s="77" t="str">
        <f t="shared" si="27"/>
        <v/>
      </c>
      <c r="BG12" s="77" t="str">
        <f t="shared" si="28"/>
        <v/>
      </c>
    </row>
    <row r="13" spans="1:59">
      <c r="A13" t="str">
        <f>IF(D13="","",IF(COUNTIF($D$2:D13,D13)=1,MAX($A$2:A12)+1,INDEX($A$2:A12,MATCH(D13,$D$2:D12,0),1)))</f>
        <v/>
      </c>
      <c r="B13" t="str">
        <f>IF(D13="","",COUNTIF($D$2:D13,D13))</f>
        <v/>
      </c>
      <c r="C13" t="str">
        <f t="shared" si="33"/>
        <v/>
      </c>
      <c r="D13" t="str">
        <f>IF(個人種目入力!F18="女",個人種目入力!B18,"")</f>
        <v/>
      </c>
      <c r="E13" t="str">
        <f>IF(ISNUMBER(D13),個人種目入力!C18,"")</f>
        <v/>
      </c>
      <c r="F13" t="str">
        <f>IF(ISNUMBER(D13),個人種目入力!D18,"")</f>
        <v/>
      </c>
      <c r="G13" t="str">
        <f>IF(ISNUMBER(D13),個人種目入力!E18,"")</f>
        <v/>
      </c>
      <c r="H13" t="str">
        <f>IF(ISNUMBER(D13),個人種目入力!G18,"")</f>
        <v/>
      </c>
      <c r="J13">
        <f t="shared" si="29"/>
        <v>12</v>
      </c>
      <c r="K13" t="str">
        <f t="shared" si="2"/>
        <v/>
      </c>
      <c r="L13" t="str">
        <f t="shared" si="3"/>
        <v/>
      </c>
      <c r="M13" t="str">
        <f t="shared" si="4"/>
        <v/>
      </c>
      <c r="N13" t="str">
        <f t="shared" si="5"/>
        <v/>
      </c>
      <c r="O13" t="str">
        <f t="shared" si="6"/>
        <v/>
      </c>
      <c r="P13" t="str">
        <f t="shared" si="6"/>
        <v/>
      </c>
      <c r="Q13" t="str">
        <f t="shared" si="6"/>
        <v/>
      </c>
      <c r="R13" t="str">
        <f t="shared" si="7"/>
        <v/>
      </c>
      <c r="S13" t="str">
        <f t="shared" si="7"/>
        <v/>
      </c>
      <c r="U13" s="77" t="str">
        <f>IF(ISERR(SMALL($K$2:$K$51,12)),"",(SMALL($K$2:$K$51,12)))</f>
        <v/>
      </c>
      <c r="V13" s="77" t="str">
        <f t="shared" si="8"/>
        <v/>
      </c>
      <c r="W13" s="77" t="str">
        <f t="shared" si="9"/>
        <v/>
      </c>
      <c r="X13" s="77" t="str">
        <f t="shared" si="10"/>
        <v/>
      </c>
      <c r="Y13" s="77" t="str">
        <f t="shared" si="11"/>
        <v/>
      </c>
      <c r="Z13" s="77" t="str">
        <f t="shared" si="12"/>
        <v/>
      </c>
      <c r="AA13" s="77" t="str">
        <f t="shared" si="13"/>
        <v/>
      </c>
      <c r="AB13" s="77" t="str">
        <f t="shared" si="14"/>
        <v/>
      </c>
      <c r="AC13" s="77" t="str">
        <f t="shared" si="15"/>
        <v/>
      </c>
      <c r="AE13" t="str">
        <f>IF(AH13="","",IF(COUNTIF($AH$2:AH13,AH13)=1,MAX($AE$2:AE12)+1,INDEX($AE$2:AE12,MATCH(AH13,$AH$2:AH12,0),1)))</f>
        <v/>
      </c>
      <c r="AF13" t="str">
        <f>IF(AH13="","",COUNTIF($AH$2:AH13,AH13))</f>
        <v/>
      </c>
      <c r="AG13" t="str">
        <f t="shared" si="16"/>
        <v/>
      </c>
      <c r="AH13" t="str">
        <f>IF(個人種目入力!F18="男",個人種目入力!B18,"")</f>
        <v/>
      </c>
      <c r="AI13" t="str">
        <f>IF(ISNUMBER(AH13),個人種目入力!C18,"")</f>
        <v/>
      </c>
      <c r="AJ13" t="str">
        <f>IF(ISNUMBER(AH13),個人種目入力!D18,"")</f>
        <v/>
      </c>
      <c r="AK13" t="str">
        <f>IF(ISNUMBER(AH13),個人種目入力!E18,"")</f>
        <v/>
      </c>
      <c r="AL13" t="str">
        <f>IF(ISNUMBER(AH13),個人種目入力!G18,"")</f>
        <v/>
      </c>
      <c r="AN13">
        <f t="shared" si="30"/>
        <v>12</v>
      </c>
      <c r="AO13" t="str">
        <f t="shared" si="17"/>
        <v/>
      </c>
      <c r="AP13" t="str">
        <f t="shared" si="18"/>
        <v/>
      </c>
      <c r="AQ13" t="str">
        <f t="shared" si="19"/>
        <v/>
      </c>
      <c r="AR13" t="str">
        <f t="shared" si="20"/>
        <v/>
      </c>
      <c r="AS13" t="str">
        <f t="shared" si="0"/>
        <v/>
      </c>
      <c r="AT13" t="str">
        <f t="shared" si="0"/>
        <v/>
      </c>
      <c r="AU13" t="str">
        <f t="shared" si="0"/>
        <v/>
      </c>
      <c r="AV13" t="str">
        <f t="shared" si="0"/>
        <v/>
      </c>
      <c r="AW13" t="str">
        <f t="shared" si="0"/>
        <v/>
      </c>
      <c r="AY13" s="77" t="str">
        <f>IF(ISERR(SMALL($AO$2:$AO$51,12)),"",(SMALL($AO$2:$AO$51,12)))</f>
        <v/>
      </c>
      <c r="AZ13" s="77" t="str">
        <f t="shared" si="21"/>
        <v/>
      </c>
      <c r="BA13" s="77" t="str">
        <f t="shared" si="22"/>
        <v/>
      </c>
      <c r="BB13" s="77" t="str">
        <f t="shared" si="23"/>
        <v/>
      </c>
      <c r="BC13" s="77" t="str">
        <f t="shared" si="24"/>
        <v/>
      </c>
      <c r="BD13" s="77" t="str">
        <f t="shared" si="25"/>
        <v/>
      </c>
      <c r="BE13" s="77" t="str">
        <f t="shared" si="26"/>
        <v/>
      </c>
      <c r="BF13" s="77" t="str">
        <f t="shared" si="27"/>
        <v/>
      </c>
      <c r="BG13" s="77" t="str">
        <f t="shared" si="28"/>
        <v/>
      </c>
    </row>
    <row r="14" spans="1:59">
      <c r="A14" t="str">
        <f>IF(D14="","",IF(COUNTIF($D$2:D14,D14)=1,MAX($A$2:A13)+1,INDEX($A$2:A13,MATCH(D14,$D$2:D13,0),1)))</f>
        <v/>
      </c>
      <c r="B14" t="str">
        <f>IF(D14="","",COUNTIF($D$2:D14,D14))</f>
        <v/>
      </c>
      <c r="C14" t="str">
        <f t="shared" si="33"/>
        <v/>
      </c>
      <c r="D14" t="str">
        <f>IF(個人種目入力!F19="女",個人種目入力!B19,"")</f>
        <v/>
      </c>
      <c r="E14" t="str">
        <f>IF(ISNUMBER(D14),個人種目入力!C19,"")</f>
        <v/>
      </c>
      <c r="F14" t="str">
        <f>IF(ISNUMBER(D14),個人種目入力!D19,"")</f>
        <v/>
      </c>
      <c r="G14" t="str">
        <f>IF(ISNUMBER(D14),個人種目入力!E19,"")</f>
        <v/>
      </c>
      <c r="H14" t="str">
        <f>IF(ISNUMBER(D14),個人種目入力!G19,"")</f>
        <v/>
      </c>
      <c r="J14">
        <f t="shared" si="29"/>
        <v>13</v>
      </c>
      <c r="K14" t="str">
        <f t="shared" si="2"/>
        <v/>
      </c>
      <c r="L14" t="str">
        <f t="shared" si="3"/>
        <v/>
      </c>
      <c r="M14" t="str">
        <f t="shared" si="4"/>
        <v/>
      </c>
      <c r="N14" t="str">
        <f t="shared" si="5"/>
        <v/>
      </c>
      <c r="O14" t="str">
        <f t="shared" si="6"/>
        <v/>
      </c>
      <c r="P14" t="str">
        <f t="shared" si="6"/>
        <v/>
      </c>
      <c r="Q14" t="str">
        <f t="shared" si="6"/>
        <v/>
      </c>
      <c r="R14" t="str">
        <f t="shared" si="7"/>
        <v/>
      </c>
      <c r="S14" t="str">
        <f t="shared" si="7"/>
        <v/>
      </c>
      <c r="U14" s="77" t="str">
        <f>IF(ISERR(SMALL($K$2:$K$51,13)),"",(SMALL($K$2:$K$51,13)))</f>
        <v/>
      </c>
      <c r="V14" s="77" t="str">
        <f t="shared" si="8"/>
        <v/>
      </c>
      <c r="W14" s="77" t="str">
        <f t="shared" si="9"/>
        <v/>
      </c>
      <c r="X14" s="77" t="str">
        <f t="shared" si="10"/>
        <v/>
      </c>
      <c r="Y14" s="77" t="str">
        <f t="shared" si="11"/>
        <v/>
      </c>
      <c r="Z14" s="77" t="str">
        <f t="shared" si="12"/>
        <v/>
      </c>
      <c r="AA14" s="77" t="str">
        <f t="shared" si="13"/>
        <v/>
      </c>
      <c r="AB14" s="77" t="str">
        <f t="shared" si="14"/>
        <v/>
      </c>
      <c r="AC14" s="77" t="str">
        <f t="shared" si="15"/>
        <v/>
      </c>
      <c r="AE14" t="str">
        <f>IF(AH14="","",IF(COUNTIF($AH$2:AH14,AH14)=1,MAX($AE$2:AE13)+1,INDEX($AE$2:AE13,MATCH(AH14,$AH$2:AH13,0),1)))</f>
        <v/>
      </c>
      <c r="AF14" t="str">
        <f>IF(AH14="","",COUNTIF($AH$2:AH14,AH14))</f>
        <v/>
      </c>
      <c r="AG14" t="str">
        <f t="shared" si="16"/>
        <v/>
      </c>
      <c r="AH14" t="str">
        <f>IF(個人種目入力!F19="男",個人種目入力!B19,"")</f>
        <v/>
      </c>
      <c r="AI14" t="str">
        <f>IF(ISNUMBER(AH14),個人種目入力!C19,"")</f>
        <v/>
      </c>
      <c r="AJ14" t="str">
        <f>IF(ISNUMBER(AH14),個人種目入力!D19,"")</f>
        <v/>
      </c>
      <c r="AK14" t="str">
        <f>IF(ISNUMBER(AH14),個人種目入力!E19,"")</f>
        <v/>
      </c>
      <c r="AL14" t="str">
        <f>IF(ISNUMBER(AH14),個人種目入力!G19,"")</f>
        <v/>
      </c>
      <c r="AN14">
        <f t="shared" si="30"/>
        <v>13</v>
      </c>
      <c r="AO14" t="str">
        <f t="shared" si="17"/>
        <v/>
      </c>
      <c r="AP14" t="str">
        <f t="shared" si="18"/>
        <v/>
      </c>
      <c r="AQ14" t="str">
        <f t="shared" si="19"/>
        <v/>
      </c>
      <c r="AR14" t="str">
        <f t="shared" si="20"/>
        <v/>
      </c>
      <c r="AS14" t="str">
        <f t="shared" si="0"/>
        <v/>
      </c>
      <c r="AT14" t="str">
        <f t="shared" si="0"/>
        <v/>
      </c>
      <c r="AU14" t="str">
        <f t="shared" si="0"/>
        <v/>
      </c>
      <c r="AV14" t="str">
        <f t="shared" si="0"/>
        <v/>
      </c>
      <c r="AW14" t="str">
        <f t="shared" si="0"/>
        <v/>
      </c>
      <c r="AY14" s="77" t="str">
        <f>IF(ISERR(SMALL($AO$2:$AO$51,13)),"",(SMALL($AO$2:$AO$51,13)))</f>
        <v/>
      </c>
      <c r="AZ14" s="77" t="str">
        <f t="shared" si="21"/>
        <v/>
      </c>
      <c r="BA14" s="77" t="str">
        <f t="shared" si="22"/>
        <v/>
      </c>
      <c r="BB14" s="77" t="str">
        <f t="shared" si="23"/>
        <v/>
      </c>
      <c r="BC14" s="77" t="str">
        <f t="shared" si="24"/>
        <v/>
      </c>
      <c r="BD14" s="77" t="str">
        <f t="shared" si="25"/>
        <v/>
      </c>
      <c r="BE14" s="77" t="str">
        <f t="shared" si="26"/>
        <v/>
      </c>
      <c r="BF14" s="77" t="str">
        <f t="shared" si="27"/>
        <v/>
      </c>
      <c r="BG14" s="77" t="str">
        <f t="shared" si="28"/>
        <v/>
      </c>
    </row>
    <row r="15" spans="1:59">
      <c r="A15" t="str">
        <f>IF(D15="","",IF(COUNTIF($D$2:D15,D15)=1,MAX($A$2:A14)+1,INDEX($A$2:A14,MATCH(D15,$D$2:D14,0),1)))</f>
        <v/>
      </c>
      <c r="B15" t="str">
        <f>IF(D15="","",COUNTIF($D$2:D15,D15))</f>
        <v/>
      </c>
      <c r="C15" t="str">
        <f t="shared" si="33"/>
        <v/>
      </c>
      <c r="D15" t="str">
        <f>IF(個人種目入力!F20="女",個人種目入力!B20,"")</f>
        <v/>
      </c>
      <c r="E15" t="str">
        <f>IF(ISNUMBER(D15),個人種目入力!C20,"")</f>
        <v/>
      </c>
      <c r="F15" t="str">
        <f>IF(ISNUMBER(D15),個人種目入力!D20,"")</f>
        <v/>
      </c>
      <c r="G15" t="str">
        <f>IF(ISNUMBER(D15),個人種目入力!E20,"")</f>
        <v/>
      </c>
      <c r="H15" t="str">
        <f>IF(ISNUMBER(D15),個人種目入力!G20,"")</f>
        <v/>
      </c>
      <c r="J15">
        <f t="shared" si="29"/>
        <v>14</v>
      </c>
      <c r="K15" t="str">
        <f t="shared" si="2"/>
        <v/>
      </c>
      <c r="L15" t="str">
        <f t="shared" si="3"/>
        <v/>
      </c>
      <c r="M15" t="str">
        <f t="shared" si="4"/>
        <v/>
      </c>
      <c r="N15" t="str">
        <f t="shared" si="5"/>
        <v/>
      </c>
      <c r="O15" t="str">
        <f t="shared" si="6"/>
        <v/>
      </c>
      <c r="P15" t="str">
        <f t="shared" si="6"/>
        <v/>
      </c>
      <c r="Q15" t="str">
        <f t="shared" si="6"/>
        <v/>
      </c>
      <c r="R15" t="str">
        <f t="shared" si="7"/>
        <v/>
      </c>
      <c r="S15" t="str">
        <f t="shared" si="7"/>
        <v/>
      </c>
      <c r="U15" s="77" t="str">
        <f>IF(ISERR(SMALL($K$2:$K$51,14)),"",(SMALL($K$2:$K$51,14)))</f>
        <v/>
      </c>
      <c r="V15" s="77" t="str">
        <f t="shared" si="8"/>
        <v/>
      </c>
      <c r="W15" s="77" t="str">
        <f t="shared" si="9"/>
        <v/>
      </c>
      <c r="X15" s="77" t="str">
        <f t="shared" si="10"/>
        <v/>
      </c>
      <c r="Y15" s="77" t="str">
        <f t="shared" si="11"/>
        <v/>
      </c>
      <c r="Z15" s="77" t="str">
        <f t="shared" si="12"/>
        <v/>
      </c>
      <c r="AA15" s="77" t="str">
        <f t="shared" si="13"/>
        <v/>
      </c>
      <c r="AB15" s="77" t="str">
        <f t="shared" si="14"/>
        <v/>
      </c>
      <c r="AC15" s="77" t="str">
        <f t="shared" si="15"/>
        <v/>
      </c>
      <c r="AE15" t="str">
        <f>IF(AH15="","",IF(COUNTIF($AH$2:AH15,AH15)=1,MAX($AE$2:AE14)+1,INDEX($AE$2:AE14,MATCH(AH15,$AH$2:AH14,0),1)))</f>
        <v/>
      </c>
      <c r="AF15" t="str">
        <f>IF(AH15="","",COUNTIF($AH$2:AH15,AH15))</f>
        <v/>
      </c>
      <c r="AG15" t="str">
        <f t="shared" si="16"/>
        <v/>
      </c>
      <c r="AH15" t="str">
        <f>IF(個人種目入力!F20="男",個人種目入力!B20,"")</f>
        <v/>
      </c>
      <c r="AI15" t="str">
        <f>IF(ISNUMBER(AH15),個人種目入力!C20,"")</f>
        <v/>
      </c>
      <c r="AJ15" t="str">
        <f>IF(ISNUMBER(AH15),個人種目入力!D20,"")</f>
        <v/>
      </c>
      <c r="AK15" t="str">
        <f>IF(ISNUMBER(AH15),個人種目入力!E20,"")</f>
        <v/>
      </c>
      <c r="AL15" t="str">
        <f>IF(ISNUMBER(AH15),個人種目入力!G20,"")</f>
        <v/>
      </c>
      <c r="AN15">
        <f t="shared" si="30"/>
        <v>14</v>
      </c>
      <c r="AO15" t="str">
        <f t="shared" si="17"/>
        <v/>
      </c>
      <c r="AP15" t="str">
        <f t="shared" si="18"/>
        <v/>
      </c>
      <c r="AQ15" t="str">
        <f t="shared" si="19"/>
        <v/>
      </c>
      <c r="AR15" t="str">
        <f t="shared" si="20"/>
        <v/>
      </c>
      <c r="AS15" t="str">
        <f t="shared" si="0"/>
        <v/>
      </c>
      <c r="AT15" t="str">
        <f t="shared" si="0"/>
        <v/>
      </c>
      <c r="AU15" t="str">
        <f t="shared" si="0"/>
        <v/>
      </c>
      <c r="AV15" t="str">
        <f t="shared" si="0"/>
        <v/>
      </c>
      <c r="AW15" t="str">
        <f t="shared" si="0"/>
        <v/>
      </c>
      <c r="AY15" s="77" t="str">
        <f>IF(ISERR(SMALL($AO$2:$AO$51,14)),"",(SMALL($AO$2:$AO$51,14)))</f>
        <v/>
      </c>
      <c r="AZ15" s="77" t="str">
        <f t="shared" si="21"/>
        <v/>
      </c>
      <c r="BA15" s="77" t="str">
        <f t="shared" si="22"/>
        <v/>
      </c>
      <c r="BB15" s="77" t="str">
        <f t="shared" si="23"/>
        <v/>
      </c>
      <c r="BC15" s="77" t="str">
        <f t="shared" si="24"/>
        <v/>
      </c>
      <c r="BD15" s="77" t="str">
        <f t="shared" si="25"/>
        <v/>
      </c>
      <c r="BE15" s="77" t="str">
        <f t="shared" si="26"/>
        <v/>
      </c>
      <c r="BF15" s="77" t="str">
        <f t="shared" si="27"/>
        <v/>
      </c>
      <c r="BG15" s="77" t="str">
        <f t="shared" si="28"/>
        <v/>
      </c>
    </row>
    <row r="16" spans="1:59">
      <c r="A16" t="str">
        <f>IF(D16="","",IF(COUNTIF($D$2:D16,D16)=1,MAX($A$2:A15)+1,INDEX($A$2:A15,MATCH(D16,$D$2:D15,0),1)))</f>
        <v/>
      </c>
      <c r="B16" t="str">
        <f>IF(D16="","",COUNTIF($D$2:D16,D16))</f>
        <v/>
      </c>
      <c r="C16" t="str">
        <f t="shared" si="33"/>
        <v/>
      </c>
      <c r="D16" t="str">
        <f>IF(個人種目入力!F21="女",個人種目入力!B21,"")</f>
        <v/>
      </c>
      <c r="E16" t="str">
        <f>IF(ISNUMBER(D16),個人種目入力!C21,"")</f>
        <v/>
      </c>
      <c r="F16" t="str">
        <f>IF(ISNUMBER(D16),個人種目入力!D21,"")</f>
        <v/>
      </c>
      <c r="G16" t="str">
        <f>IF(ISNUMBER(D16),個人種目入力!E21,"")</f>
        <v/>
      </c>
      <c r="H16" t="str">
        <f>IF(ISNUMBER(D16),個人種目入力!G21,"")</f>
        <v/>
      </c>
      <c r="J16">
        <f t="shared" si="29"/>
        <v>15</v>
      </c>
      <c r="K16" t="str">
        <f t="shared" si="2"/>
        <v/>
      </c>
      <c r="L16" t="str">
        <f t="shared" si="3"/>
        <v/>
      </c>
      <c r="M16" t="str">
        <f t="shared" si="4"/>
        <v/>
      </c>
      <c r="N16" t="str">
        <f t="shared" si="5"/>
        <v/>
      </c>
      <c r="O16" t="str">
        <f t="shared" si="6"/>
        <v/>
      </c>
      <c r="P16" t="str">
        <f t="shared" si="6"/>
        <v/>
      </c>
      <c r="Q16" t="str">
        <f t="shared" si="6"/>
        <v/>
      </c>
      <c r="R16" t="str">
        <f t="shared" si="7"/>
        <v/>
      </c>
      <c r="S16" t="str">
        <f t="shared" si="7"/>
        <v/>
      </c>
      <c r="U16" s="77" t="str">
        <f>IF(ISERR(SMALL($K$2:$K$51,15)),"",(SMALL($K$2:$K$51,15)))</f>
        <v/>
      </c>
      <c r="V16" s="77" t="str">
        <f t="shared" si="8"/>
        <v/>
      </c>
      <c r="W16" s="77" t="str">
        <f t="shared" si="9"/>
        <v/>
      </c>
      <c r="X16" s="77" t="str">
        <f t="shared" si="10"/>
        <v/>
      </c>
      <c r="Y16" s="77" t="str">
        <f t="shared" si="11"/>
        <v/>
      </c>
      <c r="Z16" s="77" t="str">
        <f t="shared" si="12"/>
        <v/>
      </c>
      <c r="AA16" s="77" t="str">
        <f t="shared" si="13"/>
        <v/>
      </c>
      <c r="AB16" s="77" t="str">
        <f t="shared" si="14"/>
        <v/>
      </c>
      <c r="AC16" s="77" t="str">
        <f t="shared" si="15"/>
        <v/>
      </c>
      <c r="AE16" t="str">
        <f>IF(AH16="","",IF(COUNTIF($AH$2:AH16,AH16)=1,MAX($AE$2:AE15)+1,INDEX($AE$2:AE15,MATCH(AH16,$AH$2:AH15,0),1)))</f>
        <v/>
      </c>
      <c r="AF16" t="str">
        <f>IF(AH16="","",COUNTIF($AH$2:AH16,AH16))</f>
        <v/>
      </c>
      <c r="AG16" t="str">
        <f t="shared" si="16"/>
        <v/>
      </c>
      <c r="AH16" t="str">
        <f>IF(個人種目入力!F21="男",個人種目入力!B21,"")</f>
        <v/>
      </c>
      <c r="AI16" t="str">
        <f>IF(ISNUMBER(AH16),個人種目入力!C21,"")</f>
        <v/>
      </c>
      <c r="AJ16" t="str">
        <f>IF(ISNUMBER(AH16),個人種目入力!D21,"")</f>
        <v/>
      </c>
      <c r="AK16" t="str">
        <f>IF(ISNUMBER(AH16),個人種目入力!E21,"")</f>
        <v/>
      </c>
      <c r="AL16" t="str">
        <f>IF(ISNUMBER(AH16),個人種目入力!G21,"")</f>
        <v/>
      </c>
      <c r="AN16">
        <f t="shared" si="30"/>
        <v>15</v>
      </c>
      <c r="AO16" t="str">
        <f t="shared" si="17"/>
        <v/>
      </c>
      <c r="AP16" t="str">
        <f t="shared" si="18"/>
        <v/>
      </c>
      <c r="AQ16" t="str">
        <f t="shared" si="19"/>
        <v/>
      </c>
      <c r="AR16" t="str">
        <f t="shared" si="20"/>
        <v/>
      </c>
      <c r="AS16" t="str">
        <f t="shared" si="0"/>
        <v/>
      </c>
      <c r="AT16" t="str">
        <f t="shared" si="0"/>
        <v/>
      </c>
      <c r="AU16" t="str">
        <f t="shared" si="0"/>
        <v/>
      </c>
      <c r="AV16" t="str">
        <f t="shared" si="0"/>
        <v/>
      </c>
      <c r="AW16" t="str">
        <f t="shared" si="0"/>
        <v/>
      </c>
      <c r="AY16" s="77" t="str">
        <f>IF(ISERR(SMALL($AO$2:$AO$51,15)),"",(SMALL($AO$2:$AO$51,15)))</f>
        <v/>
      </c>
      <c r="AZ16" s="77" t="str">
        <f t="shared" si="21"/>
        <v/>
      </c>
      <c r="BA16" s="77" t="str">
        <f t="shared" si="22"/>
        <v/>
      </c>
      <c r="BB16" s="77" t="str">
        <f t="shared" si="23"/>
        <v/>
      </c>
      <c r="BC16" s="77" t="str">
        <f t="shared" si="24"/>
        <v/>
      </c>
      <c r="BD16" s="77" t="str">
        <f t="shared" si="25"/>
        <v/>
      </c>
      <c r="BE16" s="77" t="str">
        <f t="shared" si="26"/>
        <v/>
      </c>
      <c r="BF16" s="77" t="str">
        <f t="shared" si="27"/>
        <v/>
      </c>
      <c r="BG16" s="77" t="str">
        <f t="shared" si="28"/>
        <v/>
      </c>
    </row>
    <row r="17" spans="1:59">
      <c r="A17" t="str">
        <f>IF(D17="","",IF(COUNTIF($D$2:D17,D17)=1,MAX($A$2:A16)+1,INDEX($A$2:A16,MATCH(D17,$D$2:D16,0),1)))</f>
        <v/>
      </c>
      <c r="B17" t="str">
        <f>IF(D17="","",COUNTIF($D$2:D17,D17))</f>
        <v/>
      </c>
      <c r="C17" t="str">
        <f t="shared" si="33"/>
        <v/>
      </c>
      <c r="D17" t="str">
        <f>IF(個人種目入力!F22="女",個人種目入力!B22,"")</f>
        <v/>
      </c>
      <c r="E17" t="str">
        <f>IF(ISNUMBER(D17),個人種目入力!C22,"")</f>
        <v/>
      </c>
      <c r="F17" t="str">
        <f>IF(ISNUMBER(D17),個人種目入力!D22,"")</f>
        <v/>
      </c>
      <c r="G17" t="str">
        <f>IF(ISNUMBER(D17),個人種目入力!E22,"")</f>
        <v/>
      </c>
      <c r="H17" t="str">
        <f>IF(ISNUMBER(D17),個人種目入力!G22,"")</f>
        <v/>
      </c>
      <c r="J17">
        <f t="shared" si="29"/>
        <v>16</v>
      </c>
      <c r="K17" t="str">
        <f t="shared" si="2"/>
        <v/>
      </c>
      <c r="L17" t="str">
        <f t="shared" si="3"/>
        <v/>
      </c>
      <c r="M17" t="str">
        <f t="shared" si="4"/>
        <v/>
      </c>
      <c r="N17" t="str">
        <f t="shared" si="5"/>
        <v/>
      </c>
      <c r="O17" t="str">
        <f t="shared" si="6"/>
        <v/>
      </c>
      <c r="P17" t="str">
        <f t="shared" si="6"/>
        <v/>
      </c>
      <c r="Q17" t="str">
        <f t="shared" si="6"/>
        <v/>
      </c>
      <c r="R17" t="str">
        <f t="shared" si="7"/>
        <v/>
      </c>
      <c r="S17" t="str">
        <f t="shared" si="7"/>
        <v/>
      </c>
      <c r="U17" s="77" t="str">
        <f>IF(ISERR(SMALL($K$2:$K$51,16)),"",(SMALL($K$2:$K$51,16)))</f>
        <v/>
      </c>
      <c r="V17" s="77" t="str">
        <f t="shared" si="8"/>
        <v/>
      </c>
      <c r="W17" s="77" t="str">
        <f t="shared" si="9"/>
        <v/>
      </c>
      <c r="X17" s="77" t="str">
        <f t="shared" si="10"/>
        <v/>
      </c>
      <c r="Y17" s="77" t="str">
        <f t="shared" si="11"/>
        <v/>
      </c>
      <c r="Z17" s="77" t="str">
        <f t="shared" si="12"/>
        <v/>
      </c>
      <c r="AA17" s="77" t="str">
        <f t="shared" si="13"/>
        <v/>
      </c>
      <c r="AB17" s="77" t="str">
        <f t="shared" si="14"/>
        <v/>
      </c>
      <c r="AC17" s="77" t="str">
        <f t="shared" si="15"/>
        <v/>
      </c>
      <c r="AE17" t="str">
        <f>IF(AH17="","",IF(COUNTIF($AH$2:AH17,AH17)=1,MAX($AE$2:AE16)+1,INDEX($AE$2:AE16,MATCH(AH17,$AH$2:AH16,0),1)))</f>
        <v/>
      </c>
      <c r="AF17" t="str">
        <f>IF(AH17="","",COUNTIF($AH$2:AH17,AH17))</f>
        <v/>
      </c>
      <c r="AG17" t="str">
        <f t="shared" si="16"/>
        <v/>
      </c>
      <c r="AH17" t="str">
        <f>IF(個人種目入力!F22="男",個人種目入力!B22,"")</f>
        <v/>
      </c>
      <c r="AI17" t="str">
        <f>IF(ISNUMBER(AH17),個人種目入力!C22,"")</f>
        <v/>
      </c>
      <c r="AJ17" t="str">
        <f>IF(ISNUMBER(AH17),個人種目入力!D22,"")</f>
        <v/>
      </c>
      <c r="AK17" t="str">
        <f>IF(ISNUMBER(AH17),個人種目入力!E22,"")</f>
        <v/>
      </c>
      <c r="AL17" t="str">
        <f>IF(ISNUMBER(AH17),個人種目入力!G22,"")</f>
        <v/>
      </c>
      <c r="AN17">
        <f t="shared" si="30"/>
        <v>16</v>
      </c>
      <c r="AO17" t="str">
        <f t="shared" si="17"/>
        <v/>
      </c>
      <c r="AP17" t="str">
        <f t="shared" si="18"/>
        <v/>
      </c>
      <c r="AQ17" t="str">
        <f t="shared" si="19"/>
        <v/>
      </c>
      <c r="AR17" t="str">
        <f t="shared" si="20"/>
        <v/>
      </c>
      <c r="AS17" t="str">
        <f t="shared" si="0"/>
        <v/>
      </c>
      <c r="AT17" t="str">
        <f t="shared" si="0"/>
        <v/>
      </c>
      <c r="AU17" t="str">
        <f t="shared" si="0"/>
        <v/>
      </c>
      <c r="AV17" t="str">
        <f t="shared" si="0"/>
        <v/>
      </c>
      <c r="AW17" t="str">
        <f t="shared" si="0"/>
        <v/>
      </c>
      <c r="AY17" s="77" t="str">
        <f>IF(ISERR(SMALL($AO$2:$AO$51,16)),"",(SMALL($AO$2:$AO$51,16)))</f>
        <v/>
      </c>
      <c r="AZ17" s="77" t="str">
        <f t="shared" si="21"/>
        <v/>
      </c>
      <c r="BA17" s="77" t="str">
        <f t="shared" si="22"/>
        <v/>
      </c>
      <c r="BB17" s="77" t="str">
        <f t="shared" si="23"/>
        <v/>
      </c>
      <c r="BC17" s="77" t="str">
        <f t="shared" si="24"/>
        <v/>
      </c>
      <c r="BD17" s="77" t="str">
        <f t="shared" si="25"/>
        <v/>
      </c>
      <c r="BE17" s="77" t="str">
        <f t="shared" si="26"/>
        <v/>
      </c>
      <c r="BF17" s="77" t="str">
        <f t="shared" si="27"/>
        <v/>
      </c>
      <c r="BG17" s="77" t="str">
        <f t="shared" si="28"/>
        <v/>
      </c>
    </row>
    <row r="18" spans="1:59">
      <c r="A18" t="str">
        <f>IF(D18="","",IF(COUNTIF($D$2:D18,D18)=1,MAX($A$2:A17)+1,INDEX($A$2:A17,MATCH(D18,$D$2:D17,0),1)))</f>
        <v/>
      </c>
      <c r="B18" t="str">
        <f>IF(D18="","",COUNTIF($D$2:D18,D18))</f>
        <v/>
      </c>
      <c r="C18" t="str">
        <f t="shared" si="33"/>
        <v/>
      </c>
      <c r="D18" t="str">
        <f>IF(個人種目入力!F23="女",個人種目入力!B23,"")</f>
        <v/>
      </c>
      <c r="E18" t="str">
        <f>IF(ISNUMBER(D18),個人種目入力!C23,"")</f>
        <v/>
      </c>
      <c r="F18" t="str">
        <f>IF(ISNUMBER(D18),個人種目入力!D23,"")</f>
        <v/>
      </c>
      <c r="G18" t="str">
        <f>IF(ISNUMBER(D18),個人種目入力!E23,"")</f>
        <v/>
      </c>
      <c r="H18" t="str">
        <f>IF(ISNUMBER(D18),個人種目入力!G23,"")</f>
        <v/>
      </c>
      <c r="J18">
        <f t="shared" si="29"/>
        <v>17</v>
      </c>
      <c r="K18" t="str">
        <f t="shared" si="2"/>
        <v/>
      </c>
      <c r="L18" t="str">
        <f t="shared" si="3"/>
        <v/>
      </c>
      <c r="M18" t="str">
        <f t="shared" si="4"/>
        <v/>
      </c>
      <c r="N18" t="str">
        <f t="shared" si="5"/>
        <v/>
      </c>
      <c r="O18" t="str">
        <f t="shared" si="6"/>
        <v/>
      </c>
      <c r="P18" t="str">
        <f t="shared" si="6"/>
        <v/>
      </c>
      <c r="Q18" t="str">
        <f t="shared" si="6"/>
        <v/>
      </c>
      <c r="R18" t="str">
        <f t="shared" si="7"/>
        <v/>
      </c>
      <c r="S18" t="str">
        <f t="shared" si="7"/>
        <v/>
      </c>
      <c r="U18" s="77" t="str">
        <f>IF(ISERR(SMALL($K$2:$K$51,17)),"",(SMALL($K$2:$K$51,17)))</f>
        <v/>
      </c>
      <c r="V18" s="77" t="str">
        <f t="shared" si="8"/>
        <v/>
      </c>
      <c r="W18" s="77" t="str">
        <f t="shared" si="9"/>
        <v/>
      </c>
      <c r="X18" s="77" t="str">
        <f t="shared" si="10"/>
        <v/>
      </c>
      <c r="Y18" s="77" t="str">
        <f t="shared" si="11"/>
        <v/>
      </c>
      <c r="Z18" s="77" t="str">
        <f t="shared" si="12"/>
        <v/>
      </c>
      <c r="AA18" s="77" t="str">
        <f t="shared" si="13"/>
        <v/>
      </c>
      <c r="AB18" s="77" t="str">
        <f t="shared" si="14"/>
        <v/>
      </c>
      <c r="AC18" s="77" t="str">
        <f t="shared" si="15"/>
        <v/>
      </c>
      <c r="AE18" t="str">
        <f>IF(AH18="","",IF(COUNTIF($AH$2:AH18,AH18)=1,MAX($AE$2:AE17)+1,INDEX($AE$2:AE17,MATCH(AH18,$AH$2:AH17,0),1)))</f>
        <v/>
      </c>
      <c r="AF18" t="str">
        <f>IF(AH18="","",COUNTIF($AH$2:AH18,AH18))</f>
        <v/>
      </c>
      <c r="AG18" t="str">
        <f t="shared" si="16"/>
        <v/>
      </c>
      <c r="AH18" t="str">
        <f>IF(個人種目入力!F23="男",個人種目入力!B23,"")</f>
        <v/>
      </c>
      <c r="AI18" t="str">
        <f>IF(ISNUMBER(AH18),個人種目入力!C23,"")</f>
        <v/>
      </c>
      <c r="AJ18" t="str">
        <f>IF(ISNUMBER(AH18),個人種目入力!D23,"")</f>
        <v/>
      </c>
      <c r="AK18" t="str">
        <f>IF(ISNUMBER(AH18),個人種目入力!E23,"")</f>
        <v/>
      </c>
      <c r="AL18" t="str">
        <f>IF(ISNUMBER(AH18),個人種目入力!G23,"")</f>
        <v/>
      </c>
      <c r="AN18">
        <f t="shared" si="30"/>
        <v>17</v>
      </c>
      <c r="AO18" t="str">
        <f t="shared" si="17"/>
        <v/>
      </c>
      <c r="AP18" t="str">
        <f t="shared" si="18"/>
        <v/>
      </c>
      <c r="AQ18" t="str">
        <f t="shared" si="19"/>
        <v/>
      </c>
      <c r="AR18" t="str">
        <f t="shared" si="20"/>
        <v/>
      </c>
      <c r="AS18" t="str">
        <f t="shared" ref="AS18:AW51" si="34">IF(ISNA(VLOOKUP($AN18&amp;COLUMN()-44,$AG$2:$AL$138,6,0)),"",VLOOKUP($AN18&amp;COLUMN()-44,$AG$2:$AL$138,6,0))</f>
        <v/>
      </c>
      <c r="AT18" t="str">
        <f t="shared" si="34"/>
        <v/>
      </c>
      <c r="AU18" t="str">
        <f t="shared" si="34"/>
        <v/>
      </c>
      <c r="AV18" t="str">
        <f t="shared" si="34"/>
        <v/>
      </c>
      <c r="AW18" t="str">
        <f t="shared" si="34"/>
        <v/>
      </c>
      <c r="AY18" s="77" t="str">
        <f>IF(ISERR(SMALL($AO$2:$AO$51,17)),"",(SMALL($AO$2:$AO$51,17)))</f>
        <v/>
      </c>
      <c r="AZ18" s="77" t="str">
        <f t="shared" si="21"/>
        <v/>
      </c>
      <c r="BA18" s="77" t="str">
        <f t="shared" si="22"/>
        <v/>
      </c>
      <c r="BB18" s="77" t="str">
        <f t="shared" si="23"/>
        <v/>
      </c>
      <c r="BC18" s="77" t="str">
        <f t="shared" si="24"/>
        <v/>
      </c>
      <c r="BD18" s="77" t="str">
        <f t="shared" si="25"/>
        <v/>
      </c>
      <c r="BE18" s="77" t="str">
        <f t="shared" si="26"/>
        <v/>
      </c>
      <c r="BF18" s="77" t="str">
        <f t="shared" si="27"/>
        <v/>
      </c>
      <c r="BG18" s="77" t="str">
        <f t="shared" si="28"/>
        <v/>
      </c>
    </row>
    <row r="19" spans="1:59">
      <c r="A19" t="str">
        <f>IF(D19="","",IF(COUNTIF($D$2:D19,D19)=1,MAX($A$2:A18)+1,INDEX($A$2:A18,MATCH(D19,$D$2:D18,0),1)))</f>
        <v/>
      </c>
      <c r="B19" t="str">
        <f>IF(D19="","",COUNTIF($D$2:D19,D19))</f>
        <v/>
      </c>
      <c r="C19" t="str">
        <f t="shared" si="33"/>
        <v/>
      </c>
      <c r="D19" t="str">
        <f>IF(個人種目入力!F24="女",個人種目入力!B24,"")</f>
        <v/>
      </c>
      <c r="E19" t="str">
        <f>IF(ISNUMBER(D19),個人種目入力!C24,"")</f>
        <v/>
      </c>
      <c r="F19" t="str">
        <f>IF(ISNUMBER(D19),個人種目入力!D24,"")</f>
        <v/>
      </c>
      <c r="G19" t="str">
        <f>IF(ISNUMBER(D19),個人種目入力!E24,"")</f>
        <v/>
      </c>
      <c r="H19" t="str">
        <f>IF(ISNUMBER(D19),個人種目入力!G24,"")</f>
        <v/>
      </c>
      <c r="J19">
        <f t="shared" si="29"/>
        <v>18</v>
      </c>
      <c r="K19" t="str">
        <f t="shared" si="2"/>
        <v/>
      </c>
      <c r="L19" t="str">
        <f t="shared" si="3"/>
        <v/>
      </c>
      <c r="M19" t="str">
        <f t="shared" si="4"/>
        <v/>
      </c>
      <c r="N19" t="str">
        <f t="shared" si="5"/>
        <v/>
      </c>
      <c r="O19" t="str">
        <f t="shared" si="6"/>
        <v/>
      </c>
      <c r="P19" t="str">
        <f t="shared" si="6"/>
        <v/>
      </c>
      <c r="Q19" t="str">
        <f t="shared" si="6"/>
        <v/>
      </c>
      <c r="R19" t="str">
        <f t="shared" si="7"/>
        <v/>
      </c>
      <c r="S19" t="str">
        <f t="shared" si="7"/>
        <v/>
      </c>
      <c r="U19" s="77" t="str">
        <f>IF(ISERR(SMALL($K$2:$K$51,18)),"",(SMALL($K$2:$K$51,18)))</f>
        <v/>
      </c>
      <c r="V19" s="77" t="str">
        <f t="shared" si="8"/>
        <v/>
      </c>
      <c r="W19" s="77" t="str">
        <f t="shared" si="9"/>
        <v/>
      </c>
      <c r="X19" s="77" t="str">
        <f t="shared" si="10"/>
        <v/>
      </c>
      <c r="Y19" s="77" t="str">
        <f t="shared" si="11"/>
        <v/>
      </c>
      <c r="Z19" s="77" t="str">
        <f t="shared" si="12"/>
        <v/>
      </c>
      <c r="AA19" s="77" t="str">
        <f t="shared" si="13"/>
        <v/>
      </c>
      <c r="AB19" s="77" t="str">
        <f t="shared" si="14"/>
        <v/>
      </c>
      <c r="AC19" s="77" t="str">
        <f t="shared" si="15"/>
        <v/>
      </c>
      <c r="AE19" t="str">
        <f>IF(AH19="","",IF(COUNTIF($AH$2:AH19,AH19)=1,MAX($AE$2:AE18)+1,INDEX($AE$2:AE18,MATCH(AH19,$AH$2:AH18,0),1)))</f>
        <v/>
      </c>
      <c r="AF19" t="str">
        <f>IF(AH19="","",COUNTIF($AH$2:AH19,AH19))</f>
        <v/>
      </c>
      <c r="AG19" t="str">
        <f t="shared" si="16"/>
        <v/>
      </c>
      <c r="AH19" t="str">
        <f>IF(個人種目入力!F24="男",個人種目入力!B24,"")</f>
        <v/>
      </c>
      <c r="AI19" t="str">
        <f>IF(ISNUMBER(AH19),個人種目入力!C24,"")</f>
        <v/>
      </c>
      <c r="AJ19" t="str">
        <f>IF(ISNUMBER(AH19),個人種目入力!D24,"")</f>
        <v/>
      </c>
      <c r="AK19" t="str">
        <f>IF(ISNUMBER(AH19),個人種目入力!E24,"")</f>
        <v/>
      </c>
      <c r="AL19" t="str">
        <f>IF(ISNUMBER(AH19),個人種目入力!G24,"")</f>
        <v/>
      </c>
      <c r="AN19">
        <f t="shared" si="30"/>
        <v>18</v>
      </c>
      <c r="AO19" t="str">
        <f t="shared" si="17"/>
        <v/>
      </c>
      <c r="AP19" t="str">
        <f t="shared" si="18"/>
        <v/>
      </c>
      <c r="AQ19" t="str">
        <f t="shared" si="19"/>
        <v/>
      </c>
      <c r="AR19" t="str">
        <f t="shared" si="20"/>
        <v/>
      </c>
      <c r="AS19" t="str">
        <f t="shared" si="34"/>
        <v/>
      </c>
      <c r="AT19" t="str">
        <f t="shared" si="34"/>
        <v/>
      </c>
      <c r="AU19" t="str">
        <f t="shared" si="34"/>
        <v/>
      </c>
      <c r="AV19" t="str">
        <f t="shared" si="34"/>
        <v/>
      </c>
      <c r="AW19" t="str">
        <f t="shared" si="34"/>
        <v/>
      </c>
      <c r="AY19" s="77" t="str">
        <f>IF(ISERR(SMALL($AO$2:$AO$51,18)),"",(SMALL($AO$2:$AO$51,18)))</f>
        <v/>
      </c>
      <c r="AZ19" s="77" t="str">
        <f t="shared" si="21"/>
        <v/>
      </c>
      <c r="BA19" s="77" t="str">
        <f t="shared" si="22"/>
        <v/>
      </c>
      <c r="BB19" s="77" t="str">
        <f t="shared" si="23"/>
        <v/>
      </c>
      <c r="BC19" s="77" t="str">
        <f t="shared" si="24"/>
        <v/>
      </c>
      <c r="BD19" s="77" t="str">
        <f t="shared" si="25"/>
        <v/>
      </c>
      <c r="BE19" s="77" t="str">
        <f t="shared" si="26"/>
        <v/>
      </c>
      <c r="BF19" s="77" t="str">
        <f t="shared" si="27"/>
        <v/>
      </c>
      <c r="BG19" s="77" t="str">
        <f t="shared" si="28"/>
        <v/>
      </c>
    </row>
    <row r="20" spans="1:59">
      <c r="A20" t="str">
        <f>IF(D20="","",IF(COUNTIF($D$2:D20,D20)=1,MAX($A$2:A19)+1,INDEX($A$2:A19,MATCH(D20,$D$2:D19,0),1)))</f>
        <v/>
      </c>
      <c r="B20" t="str">
        <f>IF(D20="","",COUNTIF($D$2:D20,D20))</f>
        <v/>
      </c>
      <c r="C20" t="str">
        <f t="shared" si="33"/>
        <v/>
      </c>
      <c r="D20" t="str">
        <f>IF(個人種目入力!F25="女",個人種目入力!B25,"")</f>
        <v/>
      </c>
      <c r="E20" t="str">
        <f>IF(ISNUMBER(D20),個人種目入力!C25,"")</f>
        <v/>
      </c>
      <c r="F20" t="str">
        <f>IF(ISNUMBER(D20),個人種目入力!D25,"")</f>
        <v/>
      </c>
      <c r="G20" t="str">
        <f>IF(ISNUMBER(D20),個人種目入力!E25,"")</f>
        <v/>
      </c>
      <c r="H20" t="str">
        <f>IF(ISNUMBER(D20),個人種目入力!G25,"")</f>
        <v/>
      </c>
      <c r="J20">
        <f t="shared" si="29"/>
        <v>19</v>
      </c>
      <c r="K20" t="str">
        <f t="shared" si="2"/>
        <v/>
      </c>
      <c r="L20" t="str">
        <f t="shared" si="3"/>
        <v/>
      </c>
      <c r="M20" t="str">
        <f t="shared" si="4"/>
        <v/>
      </c>
      <c r="N20" t="str">
        <f t="shared" si="5"/>
        <v/>
      </c>
      <c r="O20" t="str">
        <f t="shared" si="6"/>
        <v/>
      </c>
      <c r="P20" t="str">
        <f t="shared" si="6"/>
        <v/>
      </c>
      <c r="Q20" t="str">
        <f t="shared" si="6"/>
        <v/>
      </c>
      <c r="R20" t="str">
        <f t="shared" si="7"/>
        <v/>
      </c>
      <c r="S20" t="str">
        <f t="shared" si="7"/>
        <v/>
      </c>
      <c r="U20" s="77" t="str">
        <f>IF(ISERR(SMALL($K$2:$K$51,19)),"",(SMALL($K$2:$K$51,19)))</f>
        <v/>
      </c>
      <c r="V20" s="77" t="str">
        <f t="shared" si="8"/>
        <v/>
      </c>
      <c r="W20" s="77" t="str">
        <f t="shared" si="9"/>
        <v/>
      </c>
      <c r="X20" s="77" t="str">
        <f t="shared" si="10"/>
        <v/>
      </c>
      <c r="Y20" s="77" t="str">
        <f t="shared" si="11"/>
        <v/>
      </c>
      <c r="Z20" s="77" t="str">
        <f t="shared" si="12"/>
        <v/>
      </c>
      <c r="AA20" s="77" t="str">
        <f t="shared" si="13"/>
        <v/>
      </c>
      <c r="AB20" s="77" t="str">
        <f t="shared" si="14"/>
        <v/>
      </c>
      <c r="AC20" s="77" t="str">
        <f t="shared" si="15"/>
        <v/>
      </c>
      <c r="AE20" t="str">
        <f>IF(AH20="","",IF(COUNTIF($AH$2:AH20,AH20)=1,MAX($AE$2:AE19)+1,INDEX($AE$2:AE19,MATCH(AH20,$AH$2:AH19,0),1)))</f>
        <v/>
      </c>
      <c r="AF20" t="str">
        <f>IF(AH20="","",COUNTIF($AH$2:AH20,AH20))</f>
        <v/>
      </c>
      <c r="AG20" t="str">
        <f t="shared" si="16"/>
        <v/>
      </c>
      <c r="AH20" t="str">
        <f>IF(個人種目入力!F25="男",個人種目入力!B25,"")</f>
        <v/>
      </c>
      <c r="AI20" t="str">
        <f>IF(ISNUMBER(AH20),個人種目入力!C25,"")</f>
        <v/>
      </c>
      <c r="AJ20" t="str">
        <f>IF(ISNUMBER(AH20),個人種目入力!D25,"")</f>
        <v/>
      </c>
      <c r="AK20" t="str">
        <f>IF(ISNUMBER(AH20),個人種目入力!E25,"")</f>
        <v/>
      </c>
      <c r="AL20" t="str">
        <f>IF(ISNUMBER(AH20),個人種目入力!G25,"")</f>
        <v/>
      </c>
      <c r="AN20">
        <f t="shared" si="30"/>
        <v>19</v>
      </c>
      <c r="AO20" t="str">
        <f t="shared" si="17"/>
        <v/>
      </c>
      <c r="AP20" t="str">
        <f t="shared" si="18"/>
        <v/>
      </c>
      <c r="AQ20" t="str">
        <f t="shared" si="19"/>
        <v/>
      </c>
      <c r="AR20" t="str">
        <f t="shared" si="20"/>
        <v/>
      </c>
      <c r="AS20" t="str">
        <f t="shared" si="34"/>
        <v/>
      </c>
      <c r="AT20" t="str">
        <f t="shared" si="34"/>
        <v/>
      </c>
      <c r="AU20" t="str">
        <f t="shared" si="34"/>
        <v/>
      </c>
      <c r="AV20" t="str">
        <f t="shared" si="34"/>
        <v/>
      </c>
      <c r="AW20" t="str">
        <f t="shared" si="34"/>
        <v/>
      </c>
      <c r="AY20" s="77" t="str">
        <f>IF(ISERR(SMALL($AO$2:$AO$51,19)),"",(SMALL($AO$2:$AO$51,19)))</f>
        <v/>
      </c>
      <c r="AZ20" s="77" t="str">
        <f t="shared" si="21"/>
        <v/>
      </c>
      <c r="BA20" s="77" t="str">
        <f t="shared" si="22"/>
        <v/>
      </c>
      <c r="BB20" s="77" t="str">
        <f t="shared" si="23"/>
        <v/>
      </c>
      <c r="BC20" s="77" t="str">
        <f t="shared" si="24"/>
        <v/>
      </c>
      <c r="BD20" s="77" t="str">
        <f t="shared" si="25"/>
        <v/>
      </c>
      <c r="BE20" s="77" t="str">
        <f t="shared" si="26"/>
        <v/>
      </c>
      <c r="BF20" s="77" t="str">
        <f t="shared" si="27"/>
        <v/>
      </c>
      <c r="BG20" s="77" t="str">
        <f t="shared" si="28"/>
        <v/>
      </c>
    </row>
    <row r="21" spans="1:59">
      <c r="A21" t="str">
        <f>IF(D21="","",IF(COUNTIF($D$2:D21,D21)=1,MAX($A$2:A20)+1,INDEX($A$2:A20,MATCH(D21,$D$2:D20,0),1)))</f>
        <v/>
      </c>
      <c r="B21" t="str">
        <f>IF(D21="","",COUNTIF($D$2:D21,D21))</f>
        <v/>
      </c>
      <c r="C21" t="str">
        <f t="shared" si="33"/>
        <v/>
      </c>
      <c r="D21" t="str">
        <f>IF(個人種目入力!F26="女",個人種目入力!B26,"")</f>
        <v/>
      </c>
      <c r="E21" t="str">
        <f>IF(ISNUMBER(D21),個人種目入力!C26,"")</f>
        <v/>
      </c>
      <c r="F21" t="str">
        <f>IF(ISNUMBER(D21),個人種目入力!D26,"")</f>
        <v/>
      </c>
      <c r="G21" t="str">
        <f>IF(ISNUMBER(D21),個人種目入力!E26,"")</f>
        <v/>
      </c>
      <c r="H21" t="str">
        <f>IF(ISNUMBER(D21),個人種目入力!G26,"")</f>
        <v/>
      </c>
      <c r="J21">
        <f t="shared" si="29"/>
        <v>20</v>
      </c>
      <c r="K21" t="str">
        <f t="shared" si="2"/>
        <v/>
      </c>
      <c r="L21" t="str">
        <f t="shared" si="3"/>
        <v/>
      </c>
      <c r="M21" t="str">
        <f t="shared" si="4"/>
        <v/>
      </c>
      <c r="N21" t="str">
        <f t="shared" si="5"/>
        <v/>
      </c>
      <c r="O21" t="str">
        <f t="shared" si="6"/>
        <v/>
      </c>
      <c r="P21" t="str">
        <f t="shared" si="6"/>
        <v/>
      </c>
      <c r="Q21" t="str">
        <f t="shared" si="6"/>
        <v/>
      </c>
      <c r="R21" t="str">
        <f t="shared" si="7"/>
        <v/>
      </c>
      <c r="S21" t="str">
        <f t="shared" si="7"/>
        <v/>
      </c>
      <c r="U21" s="77" t="str">
        <f>IF(ISERR(SMALL($K$2:$K$51,20)),"",(SMALL($K$2:$K$51,20)))</f>
        <v/>
      </c>
      <c r="V21" s="77" t="str">
        <f t="shared" si="8"/>
        <v/>
      </c>
      <c r="W21" s="77" t="str">
        <f t="shared" si="9"/>
        <v/>
      </c>
      <c r="X21" s="77" t="str">
        <f t="shared" si="10"/>
        <v/>
      </c>
      <c r="Y21" s="77" t="str">
        <f t="shared" si="11"/>
        <v/>
      </c>
      <c r="Z21" s="77" t="str">
        <f t="shared" si="12"/>
        <v/>
      </c>
      <c r="AA21" s="77" t="str">
        <f t="shared" si="13"/>
        <v/>
      </c>
      <c r="AB21" s="77" t="str">
        <f t="shared" si="14"/>
        <v/>
      </c>
      <c r="AC21" s="77" t="str">
        <f t="shared" si="15"/>
        <v/>
      </c>
      <c r="AE21" t="str">
        <f>IF(AH21="","",IF(COUNTIF($AH$2:AH21,AH21)=1,MAX($AE$2:AE20)+1,INDEX($AE$2:AE20,MATCH(AH21,$AH$2:AH20,0),1)))</f>
        <v/>
      </c>
      <c r="AF21" t="str">
        <f>IF(AH21="","",COUNTIF($AH$2:AH21,AH21))</f>
        <v/>
      </c>
      <c r="AG21" t="str">
        <f t="shared" si="16"/>
        <v/>
      </c>
      <c r="AH21" t="str">
        <f>IF(個人種目入力!F26="男",個人種目入力!B26,"")</f>
        <v/>
      </c>
      <c r="AI21" t="str">
        <f>IF(ISNUMBER(AH21),個人種目入力!C26,"")</f>
        <v/>
      </c>
      <c r="AJ21" t="str">
        <f>IF(ISNUMBER(AH21),個人種目入力!D26,"")</f>
        <v/>
      </c>
      <c r="AK21" t="str">
        <f>IF(ISNUMBER(AH21),個人種目入力!E26,"")</f>
        <v/>
      </c>
      <c r="AL21" t="str">
        <f>IF(ISNUMBER(AH21),個人種目入力!G26,"")</f>
        <v/>
      </c>
      <c r="AN21">
        <f t="shared" si="30"/>
        <v>20</v>
      </c>
      <c r="AO21" t="str">
        <f t="shared" si="17"/>
        <v/>
      </c>
      <c r="AP21" t="str">
        <f t="shared" si="18"/>
        <v/>
      </c>
      <c r="AQ21" t="str">
        <f t="shared" si="19"/>
        <v/>
      </c>
      <c r="AR21" t="str">
        <f t="shared" si="20"/>
        <v/>
      </c>
      <c r="AS21" t="str">
        <f t="shared" si="34"/>
        <v/>
      </c>
      <c r="AT21" t="str">
        <f t="shared" si="34"/>
        <v/>
      </c>
      <c r="AU21" t="str">
        <f t="shared" si="34"/>
        <v/>
      </c>
      <c r="AV21" t="str">
        <f t="shared" si="34"/>
        <v/>
      </c>
      <c r="AW21" t="str">
        <f t="shared" si="34"/>
        <v/>
      </c>
      <c r="AY21" s="77" t="str">
        <f>IF(ISERR(SMALL($AO$2:$AO$51,20)),"",(SMALL($AO$2:$AO$51,20)))</f>
        <v/>
      </c>
      <c r="AZ21" s="77" t="str">
        <f t="shared" si="21"/>
        <v/>
      </c>
      <c r="BA21" s="77" t="str">
        <f t="shared" si="22"/>
        <v/>
      </c>
      <c r="BB21" s="77" t="str">
        <f t="shared" si="23"/>
        <v/>
      </c>
      <c r="BC21" s="77" t="str">
        <f t="shared" si="24"/>
        <v/>
      </c>
      <c r="BD21" s="77" t="str">
        <f t="shared" si="25"/>
        <v/>
      </c>
      <c r="BE21" s="77" t="str">
        <f t="shared" si="26"/>
        <v/>
      </c>
      <c r="BF21" s="77" t="str">
        <f t="shared" si="27"/>
        <v/>
      </c>
      <c r="BG21" s="77" t="str">
        <f t="shared" si="28"/>
        <v/>
      </c>
    </row>
    <row r="22" spans="1:59">
      <c r="A22" t="str">
        <f>IF(D22="","",IF(COUNTIF($D$2:D22,D22)=1,MAX($A$2:A21)+1,INDEX($A$2:A21,MATCH(D22,$D$2:D21,0),1)))</f>
        <v/>
      </c>
      <c r="B22" t="str">
        <f>IF(D22="","",COUNTIF($D$2:D22,D22))</f>
        <v/>
      </c>
      <c r="C22" t="str">
        <f t="shared" si="33"/>
        <v/>
      </c>
      <c r="D22" t="str">
        <f>IF(個人種目入力!F27="女",個人種目入力!B27,"")</f>
        <v/>
      </c>
      <c r="E22" t="str">
        <f>IF(ISNUMBER(D22),個人種目入力!C27,"")</f>
        <v/>
      </c>
      <c r="F22" t="str">
        <f>IF(ISNUMBER(D22),個人種目入力!D27,"")</f>
        <v/>
      </c>
      <c r="G22" t="str">
        <f>IF(ISNUMBER(D22),個人種目入力!E27,"")</f>
        <v/>
      </c>
      <c r="H22" t="str">
        <f>IF(ISNUMBER(D22),個人種目入力!G27,"")</f>
        <v/>
      </c>
      <c r="J22">
        <f t="shared" si="29"/>
        <v>21</v>
      </c>
      <c r="K22" t="str">
        <f t="shared" si="2"/>
        <v/>
      </c>
      <c r="L22" t="str">
        <f t="shared" si="3"/>
        <v/>
      </c>
      <c r="M22" t="str">
        <f t="shared" si="4"/>
        <v/>
      </c>
      <c r="N22" t="str">
        <f t="shared" si="5"/>
        <v/>
      </c>
      <c r="O22" t="str">
        <f t="shared" si="6"/>
        <v/>
      </c>
      <c r="P22" t="str">
        <f t="shared" si="6"/>
        <v/>
      </c>
      <c r="Q22" t="str">
        <f t="shared" si="6"/>
        <v/>
      </c>
      <c r="R22" t="str">
        <f t="shared" si="7"/>
        <v/>
      </c>
      <c r="S22" t="str">
        <f t="shared" si="7"/>
        <v/>
      </c>
      <c r="U22" s="77" t="str">
        <f>IF(ISERR(SMALL($K$2:$K$51,21)),"",(SMALL($K$2:$K$51,21)))</f>
        <v/>
      </c>
      <c r="V22" s="77" t="str">
        <f t="shared" si="8"/>
        <v/>
      </c>
      <c r="W22" s="77" t="str">
        <f t="shared" si="9"/>
        <v/>
      </c>
      <c r="X22" s="77" t="str">
        <f t="shared" si="10"/>
        <v/>
      </c>
      <c r="Y22" s="77" t="str">
        <f t="shared" si="11"/>
        <v/>
      </c>
      <c r="Z22" s="77" t="str">
        <f t="shared" si="12"/>
        <v/>
      </c>
      <c r="AA22" s="77" t="str">
        <f t="shared" si="13"/>
        <v/>
      </c>
      <c r="AB22" s="77" t="str">
        <f t="shared" si="14"/>
        <v/>
      </c>
      <c r="AC22" s="77" t="str">
        <f t="shared" si="15"/>
        <v/>
      </c>
      <c r="AE22" t="str">
        <f>IF(AH22="","",IF(COUNTIF($AH$2:AH22,AH22)=1,MAX($AE$2:AE21)+1,INDEX($AE$2:AE21,MATCH(AH22,$AH$2:AH21,0),1)))</f>
        <v/>
      </c>
      <c r="AF22" t="str">
        <f>IF(AH22="","",COUNTIF($AH$2:AH22,AH22))</f>
        <v/>
      </c>
      <c r="AG22" t="str">
        <f t="shared" si="16"/>
        <v/>
      </c>
      <c r="AH22" t="str">
        <f>IF(個人種目入力!F27="男",個人種目入力!B27,"")</f>
        <v/>
      </c>
      <c r="AI22" t="str">
        <f>IF(ISNUMBER(AH22),個人種目入力!C27,"")</f>
        <v/>
      </c>
      <c r="AJ22" t="str">
        <f>IF(ISNUMBER(AH22),個人種目入力!D27,"")</f>
        <v/>
      </c>
      <c r="AK22" t="str">
        <f>IF(ISNUMBER(AH22),個人種目入力!E27,"")</f>
        <v/>
      </c>
      <c r="AL22" t="str">
        <f>IF(ISNUMBER(AH22),個人種目入力!G27,"")</f>
        <v/>
      </c>
      <c r="AN22">
        <f t="shared" si="30"/>
        <v>21</v>
      </c>
      <c r="AO22" t="str">
        <f t="shared" si="17"/>
        <v/>
      </c>
      <c r="AP22" t="str">
        <f t="shared" si="18"/>
        <v/>
      </c>
      <c r="AQ22" t="str">
        <f t="shared" si="19"/>
        <v/>
      </c>
      <c r="AR22" t="str">
        <f t="shared" si="20"/>
        <v/>
      </c>
      <c r="AS22" t="str">
        <f t="shared" si="34"/>
        <v/>
      </c>
      <c r="AT22" t="str">
        <f t="shared" si="34"/>
        <v/>
      </c>
      <c r="AU22" t="str">
        <f t="shared" si="34"/>
        <v/>
      </c>
      <c r="AV22" t="str">
        <f t="shared" si="34"/>
        <v/>
      </c>
      <c r="AW22" t="str">
        <f t="shared" si="34"/>
        <v/>
      </c>
      <c r="AY22" s="77" t="str">
        <f>IF(ISERR(SMALL($AO$2:$AO$51,21)),"",(SMALL($AO$2:$AO$51,21)))</f>
        <v/>
      </c>
      <c r="AZ22" s="77" t="str">
        <f t="shared" si="21"/>
        <v/>
      </c>
      <c r="BA22" s="77" t="str">
        <f t="shared" si="22"/>
        <v/>
      </c>
      <c r="BB22" s="77" t="str">
        <f t="shared" si="23"/>
        <v/>
      </c>
      <c r="BC22" s="77" t="str">
        <f t="shared" si="24"/>
        <v/>
      </c>
      <c r="BD22" s="77" t="str">
        <f t="shared" si="25"/>
        <v/>
      </c>
      <c r="BE22" s="77" t="str">
        <f t="shared" si="26"/>
        <v/>
      </c>
      <c r="BF22" s="77" t="str">
        <f t="shared" si="27"/>
        <v/>
      </c>
      <c r="BG22" s="77" t="str">
        <f t="shared" si="28"/>
        <v/>
      </c>
    </row>
    <row r="23" spans="1:59">
      <c r="A23" t="str">
        <f>IF(D23="","",IF(COUNTIF($D$2:D23,D23)=1,MAX($A$2:A22)+1,INDEX($A$2:A22,MATCH(D23,$D$2:D22,0),1)))</f>
        <v/>
      </c>
      <c r="B23" t="str">
        <f>IF(D23="","",COUNTIF($D$2:D23,D23))</f>
        <v/>
      </c>
      <c r="C23" t="str">
        <f t="shared" si="33"/>
        <v/>
      </c>
      <c r="D23" t="str">
        <f>IF(個人種目入力!F28="女",個人種目入力!B28,"")</f>
        <v/>
      </c>
      <c r="E23" t="str">
        <f>IF(ISNUMBER(D23),個人種目入力!C28,"")</f>
        <v/>
      </c>
      <c r="F23" t="str">
        <f>IF(ISNUMBER(D23),個人種目入力!D28,"")</f>
        <v/>
      </c>
      <c r="G23" t="str">
        <f>IF(ISNUMBER(D23),個人種目入力!E28,"")</f>
        <v/>
      </c>
      <c r="H23" t="str">
        <f>IF(ISNUMBER(D23),個人種目入力!G28,"")</f>
        <v/>
      </c>
      <c r="J23">
        <f t="shared" si="29"/>
        <v>22</v>
      </c>
      <c r="K23" t="str">
        <f t="shared" si="2"/>
        <v/>
      </c>
      <c r="L23" t="str">
        <f t="shared" si="3"/>
        <v/>
      </c>
      <c r="M23" t="str">
        <f t="shared" si="4"/>
        <v/>
      </c>
      <c r="N23" t="str">
        <f t="shared" si="5"/>
        <v/>
      </c>
      <c r="O23" t="str">
        <f t="shared" si="6"/>
        <v/>
      </c>
      <c r="P23" t="str">
        <f t="shared" si="6"/>
        <v/>
      </c>
      <c r="Q23" t="str">
        <f t="shared" si="6"/>
        <v/>
      </c>
      <c r="R23" t="str">
        <f t="shared" si="7"/>
        <v/>
      </c>
      <c r="S23" t="str">
        <f t="shared" si="7"/>
        <v/>
      </c>
      <c r="U23" s="77" t="str">
        <f>IF(ISERR(SMALL($K$2:$K$51,22)),"",(SMALL($K$2:$K$51,22)))</f>
        <v/>
      </c>
      <c r="V23" s="77" t="str">
        <f t="shared" si="8"/>
        <v/>
      </c>
      <c r="W23" s="77" t="str">
        <f t="shared" si="9"/>
        <v/>
      </c>
      <c r="X23" s="77" t="str">
        <f t="shared" si="10"/>
        <v/>
      </c>
      <c r="Y23" s="77" t="str">
        <f t="shared" si="11"/>
        <v/>
      </c>
      <c r="Z23" s="77" t="str">
        <f t="shared" si="12"/>
        <v/>
      </c>
      <c r="AA23" s="77" t="str">
        <f t="shared" si="13"/>
        <v/>
      </c>
      <c r="AB23" s="77" t="str">
        <f t="shared" si="14"/>
        <v/>
      </c>
      <c r="AC23" s="77" t="str">
        <f t="shared" si="15"/>
        <v/>
      </c>
      <c r="AE23" t="str">
        <f>IF(AH23="","",IF(COUNTIF($AH$2:AH23,AH23)=1,MAX($AE$2:AE22)+1,INDEX($AE$2:AE22,MATCH(AH23,$AH$2:AH22,0),1)))</f>
        <v/>
      </c>
      <c r="AF23" t="str">
        <f>IF(AH23="","",COUNTIF($AH$2:AH23,AH23))</f>
        <v/>
      </c>
      <c r="AG23" t="str">
        <f t="shared" si="16"/>
        <v/>
      </c>
      <c r="AH23" t="str">
        <f>IF(個人種目入力!F28="男",個人種目入力!B28,"")</f>
        <v/>
      </c>
      <c r="AI23" t="str">
        <f>IF(ISNUMBER(AH23),個人種目入力!C28,"")</f>
        <v/>
      </c>
      <c r="AJ23" t="str">
        <f>IF(ISNUMBER(AH23),個人種目入力!D28,"")</f>
        <v/>
      </c>
      <c r="AK23" t="str">
        <f>IF(ISNUMBER(AH23),個人種目入力!E28,"")</f>
        <v/>
      </c>
      <c r="AL23" t="str">
        <f>IF(ISNUMBER(AH23),個人種目入力!G28,"")</f>
        <v/>
      </c>
      <c r="AN23">
        <f t="shared" si="30"/>
        <v>22</v>
      </c>
      <c r="AO23" t="str">
        <f t="shared" si="17"/>
        <v/>
      </c>
      <c r="AP23" t="str">
        <f t="shared" si="18"/>
        <v/>
      </c>
      <c r="AQ23" t="str">
        <f t="shared" si="19"/>
        <v/>
      </c>
      <c r="AR23" t="str">
        <f t="shared" si="20"/>
        <v/>
      </c>
      <c r="AS23" t="str">
        <f t="shared" si="34"/>
        <v/>
      </c>
      <c r="AT23" t="str">
        <f t="shared" si="34"/>
        <v/>
      </c>
      <c r="AU23" t="str">
        <f t="shared" si="34"/>
        <v/>
      </c>
      <c r="AV23" t="str">
        <f t="shared" si="34"/>
        <v/>
      </c>
      <c r="AW23" t="str">
        <f t="shared" si="34"/>
        <v/>
      </c>
      <c r="AY23" s="77" t="str">
        <f>IF(ISERR(SMALL($AO$2:$AO$51,22)),"",(SMALL($AO$2:$AO$51,22)))</f>
        <v/>
      </c>
      <c r="AZ23" s="77" t="str">
        <f t="shared" si="21"/>
        <v/>
      </c>
      <c r="BA23" s="77" t="str">
        <f t="shared" si="22"/>
        <v/>
      </c>
      <c r="BB23" s="77" t="str">
        <f t="shared" si="23"/>
        <v/>
      </c>
      <c r="BC23" s="77" t="str">
        <f t="shared" si="24"/>
        <v/>
      </c>
      <c r="BD23" s="77" t="str">
        <f t="shared" si="25"/>
        <v/>
      </c>
      <c r="BE23" s="77" t="str">
        <f t="shared" si="26"/>
        <v/>
      </c>
      <c r="BF23" s="77" t="str">
        <f t="shared" si="27"/>
        <v/>
      </c>
      <c r="BG23" s="77" t="str">
        <f t="shared" si="28"/>
        <v/>
      </c>
    </row>
    <row r="24" spans="1:59">
      <c r="A24" t="str">
        <f>IF(D24="","",IF(COUNTIF($D$2:D24,D24)=1,MAX($A$2:A23)+1,INDEX($A$2:A23,MATCH(D24,$D$2:D23,0),1)))</f>
        <v/>
      </c>
      <c r="B24" t="str">
        <f>IF(D24="","",COUNTIF($D$2:D24,D24))</f>
        <v/>
      </c>
      <c r="C24" t="str">
        <f t="shared" si="33"/>
        <v/>
      </c>
      <c r="D24" t="str">
        <f>IF(個人種目入力!F29="女",個人種目入力!B29,"")</f>
        <v/>
      </c>
      <c r="E24" t="str">
        <f>IF(ISNUMBER(D24),個人種目入力!C29,"")</f>
        <v/>
      </c>
      <c r="F24" t="str">
        <f>IF(ISNUMBER(D24),個人種目入力!D29,"")</f>
        <v/>
      </c>
      <c r="G24" t="str">
        <f>IF(ISNUMBER(D24),個人種目入力!E29,"")</f>
        <v/>
      </c>
      <c r="H24" t="str">
        <f>IF(ISNUMBER(D24),個人種目入力!G29,"")</f>
        <v/>
      </c>
      <c r="J24">
        <f t="shared" si="29"/>
        <v>23</v>
      </c>
      <c r="K24" t="str">
        <f t="shared" si="2"/>
        <v/>
      </c>
      <c r="L24" t="str">
        <f t="shared" si="3"/>
        <v/>
      </c>
      <c r="M24" t="str">
        <f t="shared" si="4"/>
        <v/>
      </c>
      <c r="N24" t="str">
        <f t="shared" si="5"/>
        <v/>
      </c>
      <c r="O24" t="str">
        <f t="shared" si="6"/>
        <v/>
      </c>
      <c r="P24" t="str">
        <f t="shared" si="6"/>
        <v/>
      </c>
      <c r="Q24" t="str">
        <f t="shared" si="6"/>
        <v/>
      </c>
      <c r="R24" t="str">
        <f t="shared" si="7"/>
        <v/>
      </c>
      <c r="S24" t="str">
        <f t="shared" si="7"/>
        <v/>
      </c>
      <c r="U24" s="77" t="str">
        <f>IF(ISERR(SMALL($K$2:$K$51,23)),"",(SMALL($K$2:$K$51,23)))</f>
        <v/>
      </c>
      <c r="V24" s="77" t="str">
        <f t="shared" si="8"/>
        <v/>
      </c>
      <c r="W24" s="77" t="str">
        <f t="shared" si="9"/>
        <v/>
      </c>
      <c r="X24" s="77" t="str">
        <f t="shared" si="10"/>
        <v/>
      </c>
      <c r="Y24" s="77" t="str">
        <f t="shared" si="11"/>
        <v/>
      </c>
      <c r="Z24" s="77" t="str">
        <f t="shared" si="12"/>
        <v/>
      </c>
      <c r="AA24" s="77" t="str">
        <f t="shared" si="13"/>
        <v/>
      </c>
      <c r="AB24" s="77" t="str">
        <f t="shared" si="14"/>
        <v/>
      </c>
      <c r="AC24" s="77" t="str">
        <f t="shared" si="15"/>
        <v/>
      </c>
      <c r="AE24" t="str">
        <f>IF(AH24="","",IF(COUNTIF($AH$2:AH24,AH24)=1,MAX($AE$2:AE23)+1,INDEX($AE$2:AE23,MATCH(AH24,$AH$2:AH23,0),1)))</f>
        <v/>
      </c>
      <c r="AF24" t="str">
        <f>IF(AH24="","",COUNTIF($AH$2:AH24,AH24))</f>
        <v/>
      </c>
      <c r="AG24" t="str">
        <f t="shared" si="16"/>
        <v/>
      </c>
      <c r="AH24" t="str">
        <f>IF(個人種目入力!F29="男",個人種目入力!B29,"")</f>
        <v/>
      </c>
      <c r="AI24" t="str">
        <f>IF(ISNUMBER(AH24),個人種目入力!C29,"")</f>
        <v/>
      </c>
      <c r="AJ24" t="str">
        <f>IF(ISNUMBER(AH24),個人種目入力!D29,"")</f>
        <v/>
      </c>
      <c r="AK24" t="str">
        <f>IF(ISNUMBER(AH24),個人種目入力!E29,"")</f>
        <v/>
      </c>
      <c r="AL24" t="str">
        <f>IF(ISNUMBER(AH24),個人種目入力!G29,"")</f>
        <v/>
      </c>
      <c r="AN24">
        <f t="shared" si="30"/>
        <v>23</v>
      </c>
      <c r="AO24" t="str">
        <f t="shared" si="17"/>
        <v/>
      </c>
      <c r="AP24" t="str">
        <f t="shared" si="18"/>
        <v/>
      </c>
      <c r="AQ24" t="str">
        <f t="shared" si="19"/>
        <v/>
      </c>
      <c r="AR24" t="str">
        <f t="shared" si="20"/>
        <v/>
      </c>
      <c r="AS24" t="str">
        <f t="shared" si="34"/>
        <v/>
      </c>
      <c r="AT24" t="str">
        <f t="shared" si="34"/>
        <v/>
      </c>
      <c r="AU24" t="str">
        <f t="shared" si="34"/>
        <v/>
      </c>
      <c r="AV24" t="str">
        <f t="shared" si="34"/>
        <v/>
      </c>
      <c r="AW24" t="str">
        <f t="shared" si="34"/>
        <v/>
      </c>
      <c r="AY24" s="77" t="str">
        <f>IF(ISERR(SMALL($AO$2:$AO$51,23)),"",(SMALL($AO$2:$AO$51,23)))</f>
        <v/>
      </c>
      <c r="AZ24" s="77" t="str">
        <f t="shared" si="21"/>
        <v/>
      </c>
      <c r="BA24" s="77" t="str">
        <f t="shared" si="22"/>
        <v/>
      </c>
      <c r="BB24" s="77" t="str">
        <f t="shared" si="23"/>
        <v/>
      </c>
      <c r="BC24" s="77" t="str">
        <f t="shared" si="24"/>
        <v/>
      </c>
      <c r="BD24" s="77" t="str">
        <f t="shared" si="25"/>
        <v/>
      </c>
      <c r="BE24" s="77" t="str">
        <f t="shared" si="26"/>
        <v/>
      </c>
      <c r="BF24" s="77" t="str">
        <f t="shared" si="27"/>
        <v/>
      </c>
      <c r="BG24" s="77" t="str">
        <f t="shared" si="28"/>
        <v/>
      </c>
    </row>
    <row r="25" spans="1:59">
      <c r="A25" t="str">
        <f>IF(D25="","",IF(COUNTIF($D$2:D25,D25)=1,MAX($A$2:A24)+1,INDEX($A$2:A24,MATCH(D25,$D$2:D24,0),1)))</f>
        <v/>
      </c>
      <c r="B25" t="str">
        <f>IF(D25="","",COUNTIF($D$2:D25,D25))</f>
        <v/>
      </c>
      <c r="C25" t="str">
        <f t="shared" si="33"/>
        <v/>
      </c>
      <c r="D25" t="str">
        <f>IF(個人種目入力!F30="女",個人種目入力!B30,"")</f>
        <v/>
      </c>
      <c r="E25" t="str">
        <f>IF(ISNUMBER(D25),個人種目入力!C30,"")</f>
        <v/>
      </c>
      <c r="F25" t="str">
        <f>IF(ISNUMBER(D25),個人種目入力!D30,"")</f>
        <v/>
      </c>
      <c r="G25" t="str">
        <f>IF(ISNUMBER(D25),個人種目入力!E30,"")</f>
        <v/>
      </c>
      <c r="H25" t="str">
        <f>IF(ISNUMBER(D25),個人種目入力!G30,"")</f>
        <v/>
      </c>
      <c r="J25">
        <f t="shared" si="29"/>
        <v>24</v>
      </c>
      <c r="K25" t="str">
        <f t="shared" si="2"/>
        <v/>
      </c>
      <c r="L25" t="str">
        <f t="shared" si="3"/>
        <v/>
      </c>
      <c r="M25" t="str">
        <f t="shared" si="4"/>
        <v/>
      </c>
      <c r="N25" t="str">
        <f t="shared" si="5"/>
        <v/>
      </c>
      <c r="O25" t="str">
        <f t="shared" si="6"/>
        <v/>
      </c>
      <c r="P25" t="str">
        <f t="shared" si="6"/>
        <v/>
      </c>
      <c r="Q25" t="str">
        <f t="shared" si="6"/>
        <v/>
      </c>
      <c r="R25" t="str">
        <f t="shared" si="7"/>
        <v/>
      </c>
      <c r="S25" t="str">
        <f t="shared" si="7"/>
        <v/>
      </c>
      <c r="U25" s="77" t="str">
        <f>IF(ISERR(SMALL($K$2:$K$51,24)),"",(SMALL($K$2:$K$51,24)))</f>
        <v/>
      </c>
      <c r="V25" s="77" t="str">
        <f t="shared" si="8"/>
        <v/>
      </c>
      <c r="W25" s="77" t="str">
        <f t="shared" si="9"/>
        <v/>
      </c>
      <c r="X25" s="77" t="str">
        <f t="shared" si="10"/>
        <v/>
      </c>
      <c r="Y25" s="77" t="str">
        <f t="shared" si="11"/>
        <v/>
      </c>
      <c r="Z25" s="77" t="str">
        <f t="shared" si="12"/>
        <v/>
      </c>
      <c r="AA25" s="77" t="str">
        <f t="shared" si="13"/>
        <v/>
      </c>
      <c r="AB25" s="77" t="str">
        <f t="shared" si="14"/>
        <v/>
      </c>
      <c r="AC25" s="77" t="str">
        <f t="shared" si="15"/>
        <v/>
      </c>
      <c r="AE25" t="str">
        <f>IF(AH25="","",IF(COUNTIF($AH$2:AH25,AH25)=1,MAX($AE$2:AE24)+1,INDEX($AE$2:AE24,MATCH(AH25,$AH$2:AH24,0),1)))</f>
        <v/>
      </c>
      <c r="AF25" t="str">
        <f>IF(AH25="","",COUNTIF($AH$2:AH25,AH25))</f>
        <v/>
      </c>
      <c r="AG25" t="str">
        <f t="shared" si="16"/>
        <v/>
      </c>
      <c r="AH25" t="str">
        <f>IF(個人種目入力!F30="男",個人種目入力!B30,"")</f>
        <v/>
      </c>
      <c r="AI25" t="str">
        <f>IF(ISNUMBER(AH25),個人種目入力!C30,"")</f>
        <v/>
      </c>
      <c r="AJ25" t="str">
        <f>IF(ISNUMBER(AH25),個人種目入力!D30,"")</f>
        <v/>
      </c>
      <c r="AK25" t="str">
        <f>IF(ISNUMBER(AH25),個人種目入力!E30,"")</f>
        <v/>
      </c>
      <c r="AL25" t="str">
        <f>IF(ISNUMBER(AH25),個人種目入力!G30,"")</f>
        <v/>
      </c>
      <c r="AN25">
        <f t="shared" si="30"/>
        <v>24</v>
      </c>
      <c r="AO25" t="str">
        <f t="shared" si="17"/>
        <v/>
      </c>
      <c r="AP25" t="str">
        <f t="shared" si="18"/>
        <v/>
      </c>
      <c r="AQ25" t="str">
        <f t="shared" si="19"/>
        <v/>
      </c>
      <c r="AR25" t="str">
        <f t="shared" si="20"/>
        <v/>
      </c>
      <c r="AS25" t="str">
        <f t="shared" si="34"/>
        <v/>
      </c>
      <c r="AT25" t="str">
        <f t="shared" si="34"/>
        <v/>
      </c>
      <c r="AU25" t="str">
        <f t="shared" si="34"/>
        <v/>
      </c>
      <c r="AV25" t="str">
        <f t="shared" si="34"/>
        <v/>
      </c>
      <c r="AW25" t="str">
        <f t="shared" si="34"/>
        <v/>
      </c>
      <c r="AY25" s="77" t="str">
        <f>IF(ISERR(SMALL($AO$2:$AO$51,24)),"",(SMALL($AO$2:$AO$51,24)))</f>
        <v/>
      </c>
      <c r="AZ25" s="77" t="str">
        <f t="shared" si="21"/>
        <v/>
      </c>
      <c r="BA25" s="77" t="str">
        <f t="shared" si="22"/>
        <v/>
      </c>
      <c r="BB25" s="77" t="str">
        <f t="shared" si="23"/>
        <v/>
      </c>
      <c r="BC25" s="77" t="str">
        <f t="shared" si="24"/>
        <v/>
      </c>
      <c r="BD25" s="77" t="str">
        <f t="shared" si="25"/>
        <v/>
      </c>
      <c r="BE25" s="77" t="str">
        <f t="shared" si="26"/>
        <v/>
      </c>
      <c r="BF25" s="77" t="str">
        <f t="shared" si="27"/>
        <v/>
      </c>
      <c r="BG25" s="77" t="str">
        <f t="shared" si="28"/>
        <v/>
      </c>
    </row>
    <row r="26" spans="1:59">
      <c r="A26" t="str">
        <f>IF(D26="","",IF(COUNTIF($D$2:D26,D26)=1,MAX($A$2:A25)+1,INDEX($A$2:A25,MATCH(D26,$D$2:D25,0),1)))</f>
        <v/>
      </c>
      <c r="B26" t="str">
        <f>IF(D26="","",COUNTIF($D$2:D26,D26))</f>
        <v/>
      </c>
      <c r="C26" t="str">
        <f t="shared" si="33"/>
        <v/>
      </c>
      <c r="D26" t="str">
        <f>IF(個人種目入力!F31="女",個人種目入力!B31,"")</f>
        <v/>
      </c>
      <c r="E26" t="str">
        <f>IF(ISNUMBER(D26),個人種目入力!C31,"")</f>
        <v/>
      </c>
      <c r="F26" t="str">
        <f>IF(ISNUMBER(D26),個人種目入力!D31,"")</f>
        <v/>
      </c>
      <c r="G26" t="str">
        <f>IF(ISNUMBER(D26),個人種目入力!E31,"")</f>
        <v/>
      </c>
      <c r="H26" t="str">
        <f>IF(ISNUMBER(D26),個人種目入力!G31,"")</f>
        <v/>
      </c>
      <c r="J26">
        <f t="shared" si="29"/>
        <v>25</v>
      </c>
      <c r="K26" t="str">
        <f t="shared" si="2"/>
        <v/>
      </c>
      <c r="L26" t="str">
        <f t="shared" si="3"/>
        <v/>
      </c>
      <c r="M26" t="str">
        <f t="shared" si="4"/>
        <v/>
      </c>
      <c r="N26" t="str">
        <f t="shared" si="5"/>
        <v/>
      </c>
      <c r="O26" t="str">
        <f t="shared" si="6"/>
        <v/>
      </c>
      <c r="P26" t="str">
        <f t="shared" si="6"/>
        <v/>
      </c>
      <c r="Q26" t="str">
        <f t="shared" si="6"/>
        <v/>
      </c>
      <c r="R26" t="str">
        <f t="shared" si="7"/>
        <v/>
      </c>
      <c r="S26" t="str">
        <f t="shared" si="7"/>
        <v/>
      </c>
      <c r="U26" s="77" t="str">
        <f>IF(ISERR(SMALL($K$2:$K$51,25)),"",(SMALL($K$2:$K$51,25)))</f>
        <v/>
      </c>
      <c r="V26" s="77" t="str">
        <f t="shared" si="8"/>
        <v/>
      </c>
      <c r="W26" s="77" t="str">
        <f t="shared" si="9"/>
        <v/>
      </c>
      <c r="X26" s="77" t="str">
        <f t="shared" si="10"/>
        <v/>
      </c>
      <c r="Y26" s="77" t="str">
        <f t="shared" si="11"/>
        <v/>
      </c>
      <c r="Z26" s="77" t="str">
        <f t="shared" si="12"/>
        <v/>
      </c>
      <c r="AA26" s="77" t="str">
        <f t="shared" si="13"/>
        <v/>
      </c>
      <c r="AB26" s="77" t="str">
        <f t="shared" si="14"/>
        <v/>
      </c>
      <c r="AC26" s="77" t="str">
        <f t="shared" si="15"/>
        <v/>
      </c>
      <c r="AE26" t="str">
        <f>IF(AH26="","",IF(COUNTIF($AH$2:AH26,AH26)=1,MAX($AE$2:AE25)+1,INDEX($AE$2:AE25,MATCH(AH26,$AH$2:AH25,0),1)))</f>
        <v/>
      </c>
      <c r="AF26" t="str">
        <f>IF(AH26="","",COUNTIF($AH$2:AH26,AH26))</f>
        <v/>
      </c>
      <c r="AG26" t="str">
        <f t="shared" si="16"/>
        <v/>
      </c>
      <c r="AH26" t="str">
        <f>IF(個人種目入力!F31="男",個人種目入力!B31,"")</f>
        <v/>
      </c>
      <c r="AI26" t="str">
        <f>IF(ISNUMBER(AH26),個人種目入力!C31,"")</f>
        <v/>
      </c>
      <c r="AJ26" t="str">
        <f>IF(ISNUMBER(AH26),個人種目入力!D31,"")</f>
        <v/>
      </c>
      <c r="AK26" t="str">
        <f>IF(ISNUMBER(AH26),個人種目入力!E31,"")</f>
        <v/>
      </c>
      <c r="AL26" t="str">
        <f>IF(ISNUMBER(AH26),個人種目入力!G31,"")</f>
        <v/>
      </c>
      <c r="AN26">
        <f t="shared" si="30"/>
        <v>25</v>
      </c>
      <c r="AO26" t="str">
        <f t="shared" si="17"/>
        <v/>
      </c>
      <c r="AP26" t="str">
        <f t="shared" si="18"/>
        <v/>
      </c>
      <c r="AQ26" t="str">
        <f t="shared" si="19"/>
        <v/>
      </c>
      <c r="AR26" t="str">
        <f t="shared" si="20"/>
        <v/>
      </c>
      <c r="AS26" t="str">
        <f t="shared" si="34"/>
        <v/>
      </c>
      <c r="AT26" t="str">
        <f t="shared" si="34"/>
        <v/>
      </c>
      <c r="AU26" t="str">
        <f t="shared" si="34"/>
        <v/>
      </c>
      <c r="AV26" t="str">
        <f t="shared" si="34"/>
        <v/>
      </c>
      <c r="AW26" t="str">
        <f t="shared" si="34"/>
        <v/>
      </c>
      <c r="AY26" s="77" t="str">
        <f>IF(ISERR(SMALL($AO$2:$AO$51,25)),"",(SMALL($AO$2:$AO$51,25)))</f>
        <v/>
      </c>
      <c r="AZ26" s="77" t="str">
        <f t="shared" si="21"/>
        <v/>
      </c>
      <c r="BA26" s="77" t="str">
        <f t="shared" si="22"/>
        <v/>
      </c>
      <c r="BB26" s="77" t="str">
        <f t="shared" si="23"/>
        <v/>
      </c>
      <c r="BC26" s="77" t="str">
        <f t="shared" si="24"/>
        <v/>
      </c>
      <c r="BD26" s="77" t="str">
        <f t="shared" si="25"/>
        <v/>
      </c>
      <c r="BE26" s="77" t="str">
        <f t="shared" si="26"/>
        <v/>
      </c>
      <c r="BF26" s="77" t="str">
        <f t="shared" si="27"/>
        <v/>
      </c>
      <c r="BG26" s="77" t="str">
        <f t="shared" si="28"/>
        <v/>
      </c>
    </row>
    <row r="27" spans="1:59">
      <c r="A27" t="str">
        <f>IF(D27="","",IF(COUNTIF($D$2:D27,D27)=1,MAX($A$2:A26)+1,INDEX($A$2:A26,MATCH(D27,$D$2:D26,0),1)))</f>
        <v/>
      </c>
      <c r="B27" t="str">
        <f>IF(D27="","",COUNTIF($D$2:D27,D27))</f>
        <v/>
      </c>
      <c r="C27" t="str">
        <f t="shared" si="33"/>
        <v/>
      </c>
      <c r="D27" t="str">
        <f>IF(個人種目入力!F32="女",個人種目入力!B32,"")</f>
        <v/>
      </c>
      <c r="E27" t="str">
        <f>IF(ISNUMBER(D27),個人種目入力!C32,"")</f>
        <v/>
      </c>
      <c r="F27" t="str">
        <f>IF(ISNUMBER(D27),個人種目入力!D32,"")</f>
        <v/>
      </c>
      <c r="G27" t="str">
        <f>IF(ISNUMBER(D27),個人種目入力!E32,"")</f>
        <v/>
      </c>
      <c r="H27" t="str">
        <f>IF(ISNUMBER(D27),個人種目入力!G32,"")</f>
        <v/>
      </c>
      <c r="J27">
        <f t="shared" si="29"/>
        <v>26</v>
      </c>
      <c r="K27" t="str">
        <f t="shared" si="2"/>
        <v/>
      </c>
      <c r="L27" t="str">
        <f t="shared" si="3"/>
        <v/>
      </c>
      <c r="M27" t="str">
        <f t="shared" si="4"/>
        <v/>
      </c>
      <c r="N27" t="str">
        <f t="shared" si="5"/>
        <v/>
      </c>
      <c r="O27" t="str">
        <f t="shared" si="6"/>
        <v/>
      </c>
      <c r="P27" t="str">
        <f t="shared" si="6"/>
        <v/>
      </c>
      <c r="Q27" t="str">
        <f t="shared" si="6"/>
        <v/>
      </c>
      <c r="R27" t="str">
        <f t="shared" si="7"/>
        <v/>
      </c>
      <c r="S27" t="str">
        <f t="shared" si="7"/>
        <v/>
      </c>
      <c r="U27" s="77" t="str">
        <f>IF(ISERR(SMALL($K$2:$K$51,26)),"",(SMALL($K$2:$K$51,26)))</f>
        <v/>
      </c>
      <c r="V27" s="77" t="str">
        <f t="shared" si="8"/>
        <v/>
      </c>
      <c r="W27" s="77" t="str">
        <f t="shared" si="9"/>
        <v/>
      </c>
      <c r="X27" s="77" t="str">
        <f t="shared" si="10"/>
        <v/>
      </c>
      <c r="Y27" s="77" t="str">
        <f t="shared" si="11"/>
        <v/>
      </c>
      <c r="Z27" s="77" t="str">
        <f t="shared" si="12"/>
        <v/>
      </c>
      <c r="AA27" s="77" t="str">
        <f t="shared" si="13"/>
        <v/>
      </c>
      <c r="AB27" s="77" t="str">
        <f t="shared" si="14"/>
        <v/>
      </c>
      <c r="AC27" s="77" t="str">
        <f t="shared" si="15"/>
        <v/>
      </c>
      <c r="AE27" t="str">
        <f>IF(AH27="","",IF(COUNTIF($AH$2:AH27,AH27)=1,MAX($AE$2:AE26)+1,INDEX($AE$2:AE26,MATCH(AH27,$AH$2:AH26,0),1)))</f>
        <v/>
      </c>
      <c r="AF27" t="str">
        <f>IF(AH27="","",COUNTIF($AH$2:AH27,AH27))</f>
        <v/>
      </c>
      <c r="AG27" t="str">
        <f t="shared" si="16"/>
        <v/>
      </c>
      <c r="AH27" t="str">
        <f>IF(個人種目入力!F32="男",個人種目入力!B32,"")</f>
        <v/>
      </c>
      <c r="AI27" t="str">
        <f>IF(ISNUMBER(AH27),個人種目入力!C32,"")</f>
        <v/>
      </c>
      <c r="AJ27" t="str">
        <f>IF(ISNUMBER(AH27),個人種目入力!D32,"")</f>
        <v/>
      </c>
      <c r="AK27" t="str">
        <f>IF(ISNUMBER(AH27),個人種目入力!E32,"")</f>
        <v/>
      </c>
      <c r="AL27" t="str">
        <f>IF(ISNUMBER(AH27),個人種目入力!G32,"")</f>
        <v/>
      </c>
      <c r="AN27">
        <f t="shared" si="30"/>
        <v>26</v>
      </c>
      <c r="AO27" t="str">
        <f t="shared" si="17"/>
        <v/>
      </c>
      <c r="AP27" t="str">
        <f t="shared" si="18"/>
        <v/>
      </c>
      <c r="AQ27" t="str">
        <f t="shared" si="19"/>
        <v/>
      </c>
      <c r="AR27" t="str">
        <f t="shared" si="20"/>
        <v/>
      </c>
      <c r="AS27" t="str">
        <f t="shared" si="34"/>
        <v/>
      </c>
      <c r="AT27" t="str">
        <f t="shared" si="34"/>
        <v/>
      </c>
      <c r="AU27" t="str">
        <f t="shared" si="34"/>
        <v/>
      </c>
      <c r="AV27" t="str">
        <f t="shared" si="34"/>
        <v/>
      </c>
      <c r="AW27" t="str">
        <f t="shared" si="34"/>
        <v/>
      </c>
      <c r="AY27" s="77" t="str">
        <f>IF(ISERR(SMALL($AO$2:$AO$51,26)),"",(SMALL($AO$2:$AO$51,26)))</f>
        <v/>
      </c>
      <c r="AZ27" s="77" t="str">
        <f t="shared" si="21"/>
        <v/>
      </c>
      <c r="BA27" s="77" t="str">
        <f t="shared" si="22"/>
        <v/>
      </c>
      <c r="BB27" s="77" t="str">
        <f t="shared" si="23"/>
        <v/>
      </c>
      <c r="BC27" s="77" t="str">
        <f t="shared" si="24"/>
        <v/>
      </c>
      <c r="BD27" s="77" t="str">
        <f t="shared" si="25"/>
        <v/>
      </c>
      <c r="BE27" s="77" t="str">
        <f t="shared" si="26"/>
        <v/>
      </c>
      <c r="BF27" s="77" t="str">
        <f t="shared" si="27"/>
        <v/>
      </c>
      <c r="BG27" s="77" t="str">
        <f t="shared" si="28"/>
        <v/>
      </c>
    </row>
    <row r="28" spans="1:59">
      <c r="A28" t="str">
        <f>IF(D28="","",IF(COUNTIF($D$2:D28,D28)=1,MAX($A$2:A27)+1,INDEX($A$2:A27,MATCH(D28,$D$2:D27,0),1)))</f>
        <v/>
      </c>
      <c r="B28" t="str">
        <f>IF(D28="","",COUNTIF($D$2:D28,D28))</f>
        <v/>
      </c>
      <c r="C28" t="str">
        <f t="shared" si="33"/>
        <v/>
      </c>
      <c r="D28" t="str">
        <f>IF(個人種目入力!F33="女",個人種目入力!B33,"")</f>
        <v/>
      </c>
      <c r="E28" t="str">
        <f>IF(ISNUMBER(D28),個人種目入力!C33,"")</f>
        <v/>
      </c>
      <c r="F28" t="str">
        <f>IF(ISNUMBER(D28),個人種目入力!D33,"")</f>
        <v/>
      </c>
      <c r="G28" t="str">
        <f>IF(ISNUMBER(D28),個人種目入力!E33,"")</f>
        <v/>
      </c>
      <c r="H28" t="str">
        <f>IF(ISNUMBER(D28),個人種目入力!G33,"")</f>
        <v/>
      </c>
      <c r="J28">
        <f t="shared" si="29"/>
        <v>27</v>
      </c>
      <c r="K28" t="str">
        <f t="shared" si="2"/>
        <v/>
      </c>
      <c r="L28" t="str">
        <f t="shared" si="3"/>
        <v/>
      </c>
      <c r="M28" t="str">
        <f t="shared" si="4"/>
        <v/>
      </c>
      <c r="N28" t="str">
        <f t="shared" si="5"/>
        <v/>
      </c>
      <c r="O28" t="str">
        <f t="shared" si="6"/>
        <v/>
      </c>
      <c r="P28" t="str">
        <f t="shared" si="6"/>
        <v/>
      </c>
      <c r="Q28" t="str">
        <f t="shared" si="6"/>
        <v/>
      </c>
      <c r="R28" t="str">
        <f t="shared" si="7"/>
        <v/>
      </c>
      <c r="S28" t="str">
        <f t="shared" si="7"/>
        <v/>
      </c>
      <c r="U28" s="77" t="str">
        <f>IF(ISERR(SMALL($K$2:$K$51,27)),"",(SMALL($K$2:$K$51,27)))</f>
        <v/>
      </c>
      <c r="V28" s="77" t="str">
        <f t="shared" si="8"/>
        <v/>
      </c>
      <c r="W28" s="77" t="str">
        <f t="shared" si="9"/>
        <v/>
      </c>
      <c r="X28" s="77" t="str">
        <f t="shared" si="10"/>
        <v/>
      </c>
      <c r="Y28" s="77" t="str">
        <f t="shared" si="11"/>
        <v/>
      </c>
      <c r="Z28" s="77" t="str">
        <f t="shared" si="12"/>
        <v/>
      </c>
      <c r="AA28" s="77" t="str">
        <f t="shared" si="13"/>
        <v/>
      </c>
      <c r="AB28" s="77" t="str">
        <f t="shared" si="14"/>
        <v/>
      </c>
      <c r="AC28" s="77" t="str">
        <f t="shared" si="15"/>
        <v/>
      </c>
      <c r="AE28" t="str">
        <f>IF(AH28="","",IF(COUNTIF($AH$2:AH28,AH28)=1,MAX($AE$2:AE27)+1,INDEX($AE$2:AE27,MATCH(AH28,$AH$2:AH27,0),1)))</f>
        <v/>
      </c>
      <c r="AF28" t="str">
        <f>IF(AH28="","",COUNTIF($AH$2:AH28,AH28))</f>
        <v/>
      </c>
      <c r="AG28" t="str">
        <f t="shared" si="16"/>
        <v/>
      </c>
      <c r="AH28" t="str">
        <f>IF(個人種目入力!F33="男",個人種目入力!B33,"")</f>
        <v/>
      </c>
      <c r="AI28" t="str">
        <f>IF(ISNUMBER(AH28),個人種目入力!C33,"")</f>
        <v/>
      </c>
      <c r="AJ28" t="str">
        <f>IF(ISNUMBER(AH28),個人種目入力!D33,"")</f>
        <v/>
      </c>
      <c r="AK28" t="str">
        <f>IF(ISNUMBER(AH28),個人種目入力!E33,"")</f>
        <v/>
      </c>
      <c r="AL28" t="str">
        <f>IF(ISNUMBER(AH28),個人種目入力!G33,"")</f>
        <v/>
      </c>
      <c r="AN28">
        <f t="shared" si="30"/>
        <v>27</v>
      </c>
      <c r="AO28" t="str">
        <f t="shared" si="17"/>
        <v/>
      </c>
      <c r="AP28" t="str">
        <f t="shared" si="18"/>
        <v/>
      </c>
      <c r="AQ28" t="str">
        <f t="shared" si="19"/>
        <v/>
      </c>
      <c r="AR28" t="str">
        <f t="shared" si="20"/>
        <v/>
      </c>
      <c r="AS28" t="str">
        <f t="shared" si="34"/>
        <v/>
      </c>
      <c r="AT28" t="str">
        <f t="shared" si="34"/>
        <v/>
      </c>
      <c r="AU28" t="str">
        <f t="shared" si="34"/>
        <v/>
      </c>
      <c r="AV28" t="str">
        <f t="shared" si="34"/>
        <v/>
      </c>
      <c r="AW28" t="str">
        <f t="shared" si="34"/>
        <v/>
      </c>
      <c r="AY28" s="77" t="str">
        <f>IF(ISERR(SMALL($AO$2:$AO$51,27)),"",(SMALL($AO$2:$AO$51,27)))</f>
        <v/>
      </c>
      <c r="AZ28" s="77" t="str">
        <f t="shared" si="21"/>
        <v/>
      </c>
      <c r="BA28" s="77" t="str">
        <f t="shared" si="22"/>
        <v/>
      </c>
      <c r="BB28" s="77" t="str">
        <f t="shared" si="23"/>
        <v/>
      </c>
      <c r="BC28" s="77" t="str">
        <f t="shared" si="24"/>
        <v/>
      </c>
      <c r="BD28" s="77" t="str">
        <f t="shared" si="25"/>
        <v/>
      </c>
      <c r="BE28" s="77" t="str">
        <f t="shared" si="26"/>
        <v/>
      </c>
      <c r="BF28" s="77" t="str">
        <f t="shared" si="27"/>
        <v/>
      </c>
      <c r="BG28" s="77" t="str">
        <f t="shared" si="28"/>
        <v/>
      </c>
    </row>
    <row r="29" spans="1:59">
      <c r="A29" t="str">
        <f>IF(D29="","",IF(COUNTIF($D$2:D29,D29)=1,MAX($A$2:A28)+1,INDEX($A$2:A28,MATCH(D29,$D$2:D28,0),1)))</f>
        <v/>
      </c>
      <c r="B29" t="str">
        <f>IF(D29="","",COUNTIF($D$2:D29,D29))</f>
        <v/>
      </c>
      <c r="C29" t="str">
        <f t="shared" si="33"/>
        <v/>
      </c>
      <c r="D29" t="str">
        <f>IF(個人種目入力!F34="女",個人種目入力!B34,"")</f>
        <v/>
      </c>
      <c r="E29" t="str">
        <f>IF(ISNUMBER(D29),個人種目入力!C34,"")</f>
        <v/>
      </c>
      <c r="F29" t="str">
        <f>IF(ISNUMBER(D29),個人種目入力!D34,"")</f>
        <v/>
      </c>
      <c r="G29" t="str">
        <f>IF(ISNUMBER(D29),個人種目入力!E34,"")</f>
        <v/>
      </c>
      <c r="H29" t="str">
        <f>IF(ISNUMBER(D29),個人種目入力!G34,"")</f>
        <v/>
      </c>
      <c r="J29">
        <f t="shared" si="29"/>
        <v>28</v>
      </c>
      <c r="K29" t="str">
        <f t="shared" si="2"/>
        <v/>
      </c>
      <c r="L29" t="str">
        <f t="shared" si="3"/>
        <v/>
      </c>
      <c r="M29" t="str">
        <f t="shared" si="4"/>
        <v/>
      </c>
      <c r="N29" t="str">
        <f t="shared" si="5"/>
        <v/>
      </c>
      <c r="O29" t="str">
        <f t="shared" si="6"/>
        <v/>
      </c>
      <c r="P29" t="str">
        <f t="shared" si="6"/>
        <v/>
      </c>
      <c r="Q29" t="str">
        <f t="shared" si="6"/>
        <v/>
      </c>
      <c r="R29" t="str">
        <f t="shared" si="7"/>
        <v/>
      </c>
      <c r="S29" t="str">
        <f t="shared" si="7"/>
        <v/>
      </c>
      <c r="U29" s="77" t="str">
        <f>IF(ISERR(SMALL($K$2:$K$51,28)),"",(SMALL($K$2:$K$51,28)))</f>
        <v/>
      </c>
      <c r="V29" s="77" t="str">
        <f t="shared" si="8"/>
        <v/>
      </c>
      <c r="W29" s="77" t="str">
        <f t="shared" si="9"/>
        <v/>
      </c>
      <c r="X29" s="77" t="str">
        <f t="shared" si="10"/>
        <v/>
      </c>
      <c r="Y29" s="77" t="str">
        <f t="shared" si="11"/>
        <v/>
      </c>
      <c r="Z29" s="77" t="str">
        <f t="shared" si="12"/>
        <v/>
      </c>
      <c r="AA29" s="77" t="str">
        <f t="shared" si="13"/>
        <v/>
      </c>
      <c r="AB29" s="77" t="str">
        <f t="shared" si="14"/>
        <v/>
      </c>
      <c r="AC29" s="77" t="str">
        <f t="shared" si="15"/>
        <v/>
      </c>
      <c r="AE29" t="str">
        <f>IF(AH29="","",IF(COUNTIF($AH$2:AH29,AH29)=1,MAX($AE$2:AE28)+1,INDEX($AE$2:AE28,MATCH(AH29,$AH$2:AH28,0),1)))</f>
        <v/>
      </c>
      <c r="AF29" t="str">
        <f>IF(AH29="","",COUNTIF($AH$2:AH29,AH29))</f>
        <v/>
      </c>
      <c r="AG29" t="str">
        <f t="shared" si="16"/>
        <v/>
      </c>
      <c r="AH29" t="str">
        <f>IF(個人種目入力!F34="男",個人種目入力!B34,"")</f>
        <v/>
      </c>
      <c r="AI29" t="str">
        <f>IF(ISNUMBER(AH29),個人種目入力!C34,"")</f>
        <v/>
      </c>
      <c r="AJ29" t="str">
        <f>IF(ISNUMBER(AH29),個人種目入力!D34,"")</f>
        <v/>
      </c>
      <c r="AK29" t="str">
        <f>IF(ISNUMBER(AH29),個人種目入力!E34,"")</f>
        <v/>
      </c>
      <c r="AL29" t="str">
        <f>IF(ISNUMBER(AH29),個人種目入力!G34,"")</f>
        <v/>
      </c>
      <c r="AN29">
        <f t="shared" si="30"/>
        <v>28</v>
      </c>
      <c r="AO29" t="str">
        <f t="shared" si="17"/>
        <v/>
      </c>
      <c r="AP29" t="str">
        <f t="shared" si="18"/>
        <v/>
      </c>
      <c r="AQ29" t="str">
        <f t="shared" si="19"/>
        <v/>
      </c>
      <c r="AR29" t="str">
        <f t="shared" si="20"/>
        <v/>
      </c>
      <c r="AS29" t="str">
        <f t="shared" si="34"/>
        <v/>
      </c>
      <c r="AT29" t="str">
        <f t="shared" si="34"/>
        <v/>
      </c>
      <c r="AU29" t="str">
        <f t="shared" si="34"/>
        <v/>
      </c>
      <c r="AV29" t="str">
        <f t="shared" si="34"/>
        <v/>
      </c>
      <c r="AW29" t="str">
        <f t="shared" si="34"/>
        <v/>
      </c>
      <c r="AY29" s="77" t="str">
        <f>IF(ISERR(SMALL($AO$2:$AO$51,28)),"",(SMALL($AO$2:$AO$51,28)))</f>
        <v/>
      </c>
      <c r="AZ29" s="77" t="str">
        <f t="shared" si="21"/>
        <v/>
      </c>
      <c r="BA29" s="77" t="str">
        <f t="shared" si="22"/>
        <v/>
      </c>
      <c r="BB29" s="77" t="str">
        <f t="shared" si="23"/>
        <v/>
      </c>
      <c r="BC29" s="77" t="str">
        <f t="shared" si="24"/>
        <v/>
      </c>
      <c r="BD29" s="77" t="str">
        <f t="shared" si="25"/>
        <v/>
      </c>
      <c r="BE29" s="77" t="str">
        <f t="shared" si="26"/>
        <v/>
      </c>
      <c r="BF29" s="77" t="str">
        <f t="shared" si="27"/>
        <v/>
      </c>
      <c r="BG29" s="77" t="str">
        <f t="shared" si="28"/>
        <v/>
      </c>
    </row>
    <row r="30" spans="1:59">
      <c r="A30" t="str">
        <f>IF(D30="","",IF(COUNTIF($D$2:D30,D30)=1,MAX($A$2:A29)+1,INDEX($A$2:A29,MATCH(D30,$D$2:D29,0),1)))</f>
        <v/>
      </c>
      <c r="B30" t="str">
        <f>IF(D30="","",COUNTIF($D$2:D30,D30))</f>
        <v/>
      </c>
      <c r="C30" t="str">
        <f t="shared" si="33"/>
        <v/>
      </c>
      <c r="D30" t="str">
        <f>IF(個人種目入力!F35="女",個人種目入力!B35,"")</f>
        <v/>
      </c>
      <c r="E30" t="str">
        <f>IF(ISNUMBER(D30),個人種目入力!C35,"")</f>
        <v/>
      </c>
      <c r="F30" t="str">
        <f>IF(ISNUMBER(D30),個人種目入力!D35,"")</f>
        <v/>
      </c>
      <c r="G30" t="str">
        <f>IF(ISNUMBER(D30),個人種目入力!E35,"")</f>
        <v/>
      </c>
      <c r="H30" t="str">
        <f>IF(ISNUMBER(D30),個人種目入力!G35,"")</f>
        <v/>
      </c>
      <c r="J30">
        <f t="shared" si="29"/>
        <v>29</v>
      </c>
      <c r="K30" t="str">
        <f t="shared" si="2"/>
        <v/>
      </c>
      <c r="L30" t="str">
        <f t="shared" si="3"/>
        <v/>
      </c>
      <c r="M30" t="str">
        <f t="shared" si="4"/>
        <v/>
      </c>
      <c r="N30" t="str">
        <f t="shared" si="5"/>
        <v/>
      </c>
      <c r="O30" t="str">
        <f t="shared" si="6"/>
        <v/>
      </c>
      <c r="P30" t="str">
        <f t="shared" si="6"/>
        <v/>
      </c>
      <c r="Q30" t="str">
        <f t="shared" si="6"/>
        <v/>
      </c>
      <c r="R30" t="str">
        <f t="shared" si="7"/>
        <v/>
      </c>
      <c r="S30" t="str">
        <f t="shared" si="7"/>
        <v/>
      </c>
      <c r="U30" s="77" t="str">
        <f>IF(ISERR(SMALL($K$2:$K$51,29)),"",(SMALL($K$2:$K$51,29)))</f>
        <v/>
      </c>
      <c r="V30" s="77" t="str">
        <f t="shared" si="8"/>
        <v/>
      </c>
      <c r="W30" s="77" t="str">
        <f t="shared" si="9"/>
        <v/>
      </c>
      <c r="X30" s="77" t="str">
        <f t="shared" si="10"/>
        <v/>
      </c>
      <c r="Y30" s="77" t="str">
        <f t="shared" si="11"/>
        <v/>
      </c>
      <c r="Z30" s="77" t="str">
        <f t="shared" si="12"/>
        <v/>
      </c>
      <c r="AA30" s="77" t="str">
        <f t="shared" si="13"/>
        <v/>
      </c>
      <c r="AB30" s="77" t="str">
        <f t="shared" si="14"/>
        <v/>
      </c>
      <c r="AC30" s="77" t="str">
        <f t="shared" si="15"/>
        <v/>
      </c>
      <c r="AE30" t="str">
        <f>IF(AH30="","",IF(COUNTIF($AH$2:AH30,AH30)=1,MAX($AE$2:AE29)+1,INDEX($AE$2:AE29,MATCH(AH30,$AH$2:AH29,0),1)))</f>
        <v/>
      </c>
      <c r="AF30" t="str">
        <f>IF(AH30="","",COUNTIF($AH$2:AH30,AH30))</f>
        <v/>
      </c>
      <c r="AG30" t="str">
        <f t="shared" si="16"/>
        <v/>
      </c>
      <c r="AH30" t="str">
        <f>IF(個人種目入力!F35="男",個人種目入力!B35,"")</f>
        <v/>
      </c>
      <c r="AI30" t="str">
        <f>IF(ISNUMBER(AH30),個人種目入力!C35,"")</f>
        <v/>
      </c>
      <c r="AJ30" t="str">
        <f>IF(ISNUMBER(AH30),個人種目入力!D35,"")</f>
        <v/>
      </c>
      <c r="AK30" t="str">
        <f>IF(ISNUMBER(AH30),個人種目入力!E35,"")</f>
        <v/>
      </c>
      <c r="AL30" t="str">
        <f>IF(ISNUMBER(AH30),個人種目入力!G35,"")</f>
        <v/>
      </c>
      <c r="AN30">
        <f t="shared" si="30"/>
        <v>29</v>
      </c>
      <c r="AO30" t="str">
        <f t="shared" si="17"/>
        <v/>
      </c>
      <c r="AP30" t="str">
        <f t="shared" si="18"/>
        <v/>
      </c>
      <c r="AQ30" t="str">
        <f t="shared" si="19"/>
        <v/>
      </c>
      <c r="AR30" t="str">
        <f t="shared" si="20"/>
        <v/>
      </c>
      <c r="AS30" t="str">
        <f t="shared" si="34"/>
        <v/>
      </c>
      <c r="AT30" t="str">
        <f t="shared" si="34"/>
        <v/>
      </c>
      <c r="AU30" t="str">
        <f t="shared" si="34"/>
        <v/>
      </c>
      <c r="AV30" t="str">
        <f t="shared" si="34"/>
        <v/>
      </c>
      <c r="AW30" t="str">
        <f t="shared" si="34"/>
        <v/>
      </c>
      <c r="AY30" s="77" t="str">
        <f>IF(ISERR(SMALL($AO$2:$AO$51,29)),"",(SMALL($AO$2:$AO$51,29)))</f>
        <v/>
      </c>
      <c r="AZ30" s="77" t="str">
        <f t="shared" si="21"/>
        <v/>
      </c>
      <c r="BA30" s="77" t="str">
        <f t="shared" si="22"/>
        <v/>
      </c>
      <c r="BB30" s="77" t="str">
        <f t="shared" si="23"/>
        <v/>
      </c>
      <c r="BC30" s="77" t="str">
        <f t="shared" si="24"/>
        <v/>
      </c>
      <c r="BD30" s="77" t="str">
        <f t="shared" si="25"/>
        <v/>
      </c>
      <c r="BE30" s="77" t="str">
        <f t="shared" si="26"/>
        <v/>
      </c>
      <c r="BF30" s="77" t="str">
        <f t="shared" si="27"/>
        <v/>
      </c>
      <c r="BG30" s="77" t="str">
        <f t="shared" si="28"/>
        <v/>
      </c>
    </row>
    <row r="31" spans="1:59">
      <c r="A31" t="str">
        <f>IF(D31="","",IF(COUNTIF($D$2:D31,D31)=1,MAX($A$2:A30)+1,INDEX($A$2:A30,MATCH(D31,$D$2:D30,0),1)))</f>
        <v/>
      </c>
      <c r="B31" t="str">
        <f>IF(D31="","",COUNTIF($D$2:D31,D31))</f>
        <v/>
      </c>
      <c r="C31" t="str">
        <f t="shared" si="33"/>
        <v/>
      </c>
      <c r="D31" t="str">
        <f>IF(個人種目入力!F36="女",個人種目入力!B36,"")</f>
        <v/>
      </c>
      <c r="E31" t="str">
        <f>IF(ISNUMBER(D31),個人種目入力!C36,"")</f>
        <v/>
      </c>
      <c r="F31" t="str">
        <f>IF(ISNUMBER(D31),個人種目入力!D36,"")</f>
        <v/>
      </c>
      <c r="G31" t="str">
        <f>IF(ISNUMBER(D31),個人種目入力!E36,"")</f>
        <v/>
      </c>
      <c r="H31" t="str">
        <f>IF(ISNUMBER(D31),個人種目入力!G36,"")</f>
        <v/>
      </c>
      <c r="J31">
        <f t="shared" si="29"/>
        <v>30</v>
      </c>
      <c r="K31" t="str">
        <f t="shared" si="2"/>
        <v/>
      </c>
      <c r="L31" t="str">
        <f t="shared" si="3"/>
        <v/>
      </c>
      <c r="M31" t="str">
        <f t="shared" si="4"/>
        <v/>
      </c>
      <c r="N31" t="str">
        <f t="shared" si="5"/>
        <v/>
      </c>
      <c r="O31" t="str">
        <f t="shared" si="6"/>
        <v/>
      </c>
      <c r="P31" t="str">
        <f t="shared" si="6"/>
        <v/>
      </c>
      <c r="Q31" t="str">
        <f t="shared" si="6"/>
        <v/>
      </c>
      <c r="R31" t="str">
        <f t="shared" si="7"/>
        <v/>
      </c>
      <c r="S31" t="str">
        <f t="shared" si="7"/>
        <v/>
      </c>
      <c r="U31" s="77" t="str">
        <f>IF(ISERR(SMALL($K$2:$K$51,30)),"",(SMALL($K$2:$K$51,30)))</f>
        <v/>
      </c>
      <c r="V31" s="77" t="str">
        <f t="shared" si="8"/>
        <v/>
      </c>
      <c r="W31" s="77" t="str">
        <f t="shared" si="9"/>
        <v/>
      </c>
      <c r="X31" s="77" t="str">
        <f t="shared" si="10"/>
        <v/>
      </c>
      <c r="Y31" s="77" t="str">
        <f t="shared" si="11"/>
        <v/>
      </c>
      <c r="Z31" s="77" t="str">
        <f t="shared" si="12"/>
        <v/>
      </c>
      <c r="AA31" s="77" t="str">
        <f t="shared" si="13"/>
        <v/>
      </c>
      <c r="AB31" s="77" t="str">
        <f t="shared" si="14"/>
        <v/>
      </c>
      <c r="AC31" s="77" t="str">
        <f t="shared" si="15"/>
        <v/>
      </c>
      <c r="AE31" t="str">
        <f>IF(AH31="","",IF(COUNTIF($AH$2:AH31,AH31)=1,MAX($AE$2:AE30)+1,INDEX($AE$2:AE30,MATCH(AH31,$AH$2:AH30,0),1)))</f>
        <v/>
      </c>
      <c r="AF31" t="str">
        <f>IF(AH31="","",COUNTIF($AH$2:AH31,AH31))</f>
        <v/>
      </c>
      <c r="AG31" t="str">
        <f t="shared" si="16"/>
        <v/>
      </c>
      <c r="AH31" t="str">
        <f>IF(個人種目入力!F36="男",個人種目入力!B36,"")</f>
        <v/>
      </c>
      <c r="AI31" t="str">
        <f>IF(ISNUMBER(AH31),個人種目入力!C36,"")</f>
        <v/>
      </c>
      <c r="AJ31" t="str">
        <f>IF(ISNUMBER(AH31),個人種目入力!D36,"")</f>
        <v/>
      </c>
      <c r="AK31" t="str">
        <f>IF(ISNUMBER(AH31),個人種目入力!E36,"")</f>
        <v/>
      </c>
      <c r="AL31" t="str">
        <f>IF(ISNUMBER(AH31),個人種目入力!G36,"")</f>
        <v/>
      </c>
      <c r="AN31">
        <f t="shared" si="30"/>
        <v>30</v>
      </c>
      <c r="AO31" t="str">
        <f t="shared" si="17"/>
        <v/>
      </c>
      <c r="AP31" t="str">
        <f t="shared" si="18"/>
        <v/>
      </c>
      <c r="AQ31" t="str">
        <f t="shared" si="19"/>
        <v/>
      </c>
      <c r="AR31" t="str">
        <f t="shared" si="20"/>
        <v/>
      </c>
      <c r="AS31" t="str">
        <f t="shared" si="34"/>
        <v/>
      </c>
      <c r="AT31" t="str">
        <f t="shared" si="34"/>
        <v/>
      </c>
      <c r="AU31" t="str">
        <f t="shared" si="34"/>
        <v/>
      </c>
      <c r="AV31" t="str">
        <f t="shared" si="34"/>
        <v/>
      </c>
      <c r="AW31" t="str">
        <f t="shared" si="34"/>
        <v/>
      </c>
      <c r="AY31" s="77" t="str">
        <f>IF(ISERR(SMALL($AO$2:$AO$51,30)),"",(SMALL($AO$2:$AO$51,30)))</f>
        <v/>
      </c>
      <c r="AZ31" s="77" t="str">
        <f t="shared" si="21"/>
        <v/>
      </c>
      <c r="BA31" s="77" t="str">
        <f t="shared" si="22"/>
        <v/>
      </c>
      <c r="BB31" s="77" t="str">
        <f t="shared" si="23"/>
        <v/>
      </c>
      <c r="BC31" s="77" t="str">
        <f t="shared" si="24"/>
        <v/>
      </c>
      <c r="BD31" s="77" t="str">
        <f t="shared" si="25"/>
        <v/>
      </c>
      <c r="BE31" s="77" t="str">
        <f t="shared" si="26"/>
        <v/>
      </c>
      <c r="BF31" s="77" t="str">
        <f t="shared" si="27"/>
        <v/>
      </c>
      <c r="BG31" s="77" t="str">
        <f t="shared" si="28"/>
        <v/>
      </c>
    </row>
    <row r="32" spans="1:59">
      <c r="A32" t="str">
        <f>IF(D32="","",IF(COUNTIF($D$2:D32,D32)=1,MAX($A$2:A31)+1,INDEX($A$2:A31,MATCH(D32,$D$2:D31,0),1)))</f>
        <v/>
      </c>
      <c r="B32" t="str">
        <f>IF(D32="","",COUNTIF($D$2:D32,D32))</f>
        <v/>
      </c>
      <c r="C32" t="str">
        <f t="shared" si="33"/>
        <v/>
      </c>
      <c r="D32" t="str">
        <f>IF(個人種目入力!F37="女",個人種目入力!B37,"")</f>
        <v/>
      </c>
      <c r="E32" t="str">
        <f>IF(ISNUMBER(D32),個人種目入力!C37,"")</f>
        <v/>
      </c>
      <c r="F32" t="str">
        <f>IF(ISNUMBER(D32),個人種目入力!D37,"")</f>
        <v/>
      </c>
      <c r="G32" t="str">
        <f>IF(ISNUMBER(D32),個人種目入力!E37,"")</f>
        <v/>
      </c>
      <c r="H32" t="str">
        <f>IF(ISNUMBER(D32),個人種目入力!G37,"")</f>
        <v/>
      </c>
      <c r="J32">
        <f t="shared" si="29"/>
        <v>31</v>
      </c>
      <c r="K32" t="str">
        <f t="shared" si="2"/>
        <v/>
      </c>
      <c r="L32" t="str">
        <f t="shared" si="3"/>
        <v/>
      </c>
      <c r="M32" t="str">
        <f t="shared" si="4"/>
        <v/>
      </c>
      <c r="N32" t="str">
        <f t="shared" si="5"/>
        <v/>
      </c>
      <c r="O32" t="str">
        <f t="shared" si="6"/>
        <v/>
      </c>
      <c r="P32" t="str">
        <f t="shared" si="6"/>
        <v/>
      </c>
      <c r="Q32" t="str">
        <f t="shared" si="6"/>
        <v/>
      </c>
      <c r="R32" t="str">
        <f t="shared" si="7"/>
        <v/>
      </c>
      <c r="S32" t="str">
        <f t="shared" si="7"/>
        <v/>
      </c>
      <c r="U32" s="77" t="str">
        <f>IF(ISERR(SMALL($K$2:$K$51,31)),"",(SMALL($K$2:$K$51,31)))</f>
        <v/>
      </c>
      <c r="V32" s="77" t="str">
        <f t="shared" si="8"/>
        <v/>
      </c>
      <c r="W32" s="77" t="str">
        <f t="shared" si="9"/>
        <v/>
      </c>
      <c r="X32" s="77" t="str">
        <f t="shared" si="10"/>
        <v/>
      </c>
      <c r="Y32" s="77" t="str">
        <f t="shared" si="11"/>
        <v/>
      </c>
      <c r="Z32" s="77" t="str">
        <f t="shared" si="12"/>
        <v/>
      </c>
      <c r="AA32" s="77" t="str">
        <f t="shared" si="13"/>
        <v/>
      </c>
      <c r="AB32" s="77" t="str">
        <f t="shared" si="14"/>
        <v/>
      </c>
      <c r="AC32" s="77" t="str">
        <f t="shared" si="15"/>
        <v/>
      </c>
      <c r="AE32" t="str">
        <f>IF(AH32="","",IF(COUNTIF($AH$2:AH32,AH32)=1,MAX($AE$2:AE31)+1,INDEX($AE$2:AE31,MATCH(AH32,$AH$2:AH31,0),1)))</f>
        <v/>
      </c>
      <c r="AF32" t="str">
        <f>IF(AH32="","",COUNTIF($AH$2:AH32,AH32))</f>
        <v/>
      </c>
      <c r="AG32" t="str">
        <f t="shared" si="16"/>
        <v/>
      </c>
      <c r="AH32" t="str">
        <f>IF(個人種目入力!F37="男",個人種目入力!B37,"")</f>
        <v/>
      </c>
      <c r="AI32" t="str">
        <f>IF(ISNUMBER(AH32),個人種目入力!C37,"")</f>
        <v/>
      </c>
      <c r="AJ32" t="str">
        <f>IF(ISNUMBER(AH32),個人種目入力!D37,"")</f>
        <v/>
      </c>
      <c r="AK32" t="str">
        <f>IF(ISNUMBER(AH32),個人種目入力!E37,"")</f>
        <v/>
      </c>
      <c r="AL32" t="str">
        <f>IF(ISNUMBER(AH32),個人種目入力!G37,"")</f>
        <v/>
      </c>
      <c r="AN32">
        <f t="shared" si="30"/>
        <v>31</v>
      </c>
      <c r="AO32" t="str">
        <f t="shared" si="17"/>
        <v/>
      </c>
      <c r="AP32" t="str">
        <f t="shared" si="18"/>
        <v/>
      </c>
      <c r="AQ32" t="str">
        <f t="shared" si="19"/>
        <v/>
      </c>
      <c r="AR32" t="str">
        <f t="shared" si="20"/>
        <v/>
      </c>
      <c r="AS32" t="str">
        <f t="shared" si="34"/>
        <v/>
      </c>
      <c r="AT32" t="str">
        <f t="shared" si="34"/>
        <v/>
      </c>
      <c r="AU32" t="str">
        <f t="shared" si="34"/>
        <v/>
      </c>
      <c r="AV32" t="str">
        <f t="shared" si="34"/>
        <v/>
      </c>
      <c r="AW32" t="str">
        <f t="shared" si="34"/>
        <v/>
      </c>
      <c r="AY32" s="77" t="str">
        <f>IF(ISERR(SMALL($AO$2:$AO$51,31)),"",(SMALL($AO$2:$AO$51,31)))</f>
        <v/>
      </c>
      <c r="AZ32" s="77" t="str">
        <f t="shared" si="21"/>
        <v/>
      </c>
      <c r="BA32" s="77" t="str">
        <f t="shared" si="22"/>
        <v/>
      </c>
      <c r="BB32" s="77" t="str">
        <f t="shared" si="23"/>
        <v/>
      </c>
      <c r="BC32" s="77" t="str">
        <f t="shared" si="24"/>
        <v/>
      </c>
      <c r="BD32" s="77" t="str">
        <f t="shared" si="25"/>
        <v/>
      </c>
      <c r="BE32" s="77" t="str">
        <f t="shared" si="26"/>
        <v/>
      </c>
      <c r="BF32" s="77" t="str">
        <f t="shared" si="27"/>
        <v/>
      </c>
      <c r="BG32" s="77" t="str">
        <f t="shared" si="28"/>
        <v/>
      </c>
    </row>
    <row r="33" spans="1:59">
      <c r="A33" t="str">
        <f>IF(D33="","",IF(COUNTIF($D$2:D33,D33)=1,MAX($A$2:A32)+1,INDEX($A$2:A32,MATCH(D33,$D$2:D32,0),1)))</f>
        <v/>
      </c>
      <c r="B33" t="str">
        <f>IF(D33="","",COUNTIF($D$2:D33,D33))</f>
        <v/>
      </c>
      <c r="C33" t="str">
        <f t="shared" si="33"/>
        <v/>
      </c>
      <c r="D33" t="str">
        <f>IF(個人種目入力!F38="女",個人種目入力!B38,"")</f>
        <v/>
      </c>
      <c r="E33" t="str">
        <f>IF(ISNUMBER(D33),個人種目入力!C38,"")</f>
        <v/>
      </c>
      <c r="F33" t="str">
        <f>IF(ISNUMBER(D33),個人種目入力!D38,"")</f>
        <v/>
      </c>
      <c r="G33" t="str">
        <f>IF(ISNUMBER(D33),個人種目入力!E38,"")</f>
        <v/>
      </c>
      <c r="H33" t="str">
        <f>IF(ISNUMBER(D33),個人種目入力!G38,"")</f>
        <v/>
      </c>
      <c r="J33">
        <f t="shared" si="29"/>
        <v>32</v>
      </c>
      <c r="K33" t="str">
        <f t="shared" si="2"/>
        <v/>
      </c>
      <c r="L33" t="str">
        <f t="shared" si="3"/>
        <v/>
      </c>
      <c r="M33" t="str">
        <f t="shared" si="4"/>
        <v/>
      </c>
      <c r="N33" t="str">
        <f t="shared" si="5"/>
        <v/>
      </c>
      <c r="O33" t="str">
        <f t="shared" si="6"/>
        <v/>
      </c>
      <c r="P33" t="str">
        <f t="shared" si="6"/>
        <v/>
      </c>
      <c r="Q33" t="str">
        <f t="shared" si="6"/>
        <v/>
      </c>
      <c r="R33" t="str">
        <f t="shared" si="7"/>
        <v/>
      </c>
      <c r="S33" t="str">
        <f t="shared" si="7"/>
        <v/>
      </c>
      <c r="U33" s="77" t="str">
        <f>IF(ISERR(SMALL($K$2:$K$51,32)),"",(SMALL($K$2:$K$51,32)))</f>
        <v/>
      </c>
      <c r="V33" s="77" t="str">
        <f t="shared" si="8"/>
        <v/>
      </c>
      <c r="W33" s="77" t="str">
        <f t="shared" si="9"/>
        <v/>
      </c>
      <c r="X33" s="77" t="str">
        <f t="shared" si="10"/>
        <v/>
      </c>
      <c r="Y33" s="77" t="str">
        <f t="shared" si="11"/>
        <v/>
      </c>
      <c r="Z33" s="77" t="str">
        <f t="shared" si="12"/>
        <v/>
      </c>
      <c r="AA33" s="77" t="str">
        <f t="shared" si="13"/>
        <v/>
      </c>
      <c r="AB33" s="77" t="str">
        <f t="shared" si="14"/>
        <v/>
      </c>
      <c r="AC33" s="77" t="str">
        <f t="shared" si="15"/>
        <v/>
      </c>
      <c r="AE33" t="str">
        <f>IF(AH33="","",IF(COUNTIF($AH$2:AH33,AH33)=1,MAX($AE$2:AE32)+1,INDEX($AE$2:AE32,MATCH(AH33,$AH$2:AH32,0),1)))</f>
        <v/>
      </c>
      <c r="AF33" t="str">
        <f>IF(AH33="","",COUNTIF($AH$2:AH33,AH33))</f>
        <v/>
      </c>
      <c r="AG33" t="str">
        <f t="shared" si="16"/>
        <v/>
      </c>
      <c r="AH33" t="str">
        <f>IF(個人種目入力!F38="男",個人種目入力!B38,"")</f>
        <v/>
      </c>
      <c r="AI33" t="str">
        <f>IF(ISNUMBER(AH33),個人種目入力!C38,"")</f>
        <v/>
      </c>
      <c r="AJ33" t="str">
        <f>IF(ISNUMBER(AH33),個人種目入力!D38,"")</f>
        <v/>
      </c>
      <c r="AK33" t="str">
        <f>IF(ISNUMBER(AH33),個人種目入力!E38,"")</f>
        <v/>
      </c>
      <c r="AL33" t="str">
        <f>IF(ISNUMBER(AH33),個人種目入力!G38,"")</f>
        <v/>
      </c>
      <c r="AN33">
        <f t="shared" si="30"/>
        <v>32</v>
      </c>
      <c r="AO33" t="str">
        <f t="shared" si="17"/>
        <v/>
      </c>
      <c r="AP33" t="str">
        <f t="shared" si="18"/>
        <v/>
      </c>
      <c r="AQ33" t="str">
        <f t="shared" si="19"/>
        <v/>
      </c>
      <c r="AR33" t="str">
        <f t="shared" si="20"/>
        <v/>
      </c>
      <c r="AS33" t="str">
        <f t="shared" si="34"/>
        <v/>
      </c>
      <c r="AT33" t="str">
        <f t="shared" si="34"/>
        <v/>
      </c>
      <c r="AU33" t="str">
        <f t="shared" si="34"/>
        <v/>
      </c>
      <c r="AV33" t="str">
        <f t="shared" si="34"/>
        <v/>
      </c>
      <c r="AW33" t="str">
        <f t="shared" si="34"/>
        <v/>
      </c>
      <c r="AY33" s="77" t="str">
        <f>IF(ISERR(SMALL($AO$2:$AO$51,32)),"",(SMALL($AO$2:$AO$51,32)))</f>
        <v/>
      </c>
      <c r="AZ33" s="77" t="str">
        <f t="shared" si="21"/>
        <v/>
      </c>
      <c r="BA33" s="77" t="str">
        <f t="shared" si="22"/>
        <v/>
      </c>
      <c r="BB33" s="77" t="str">
        <f t="shared" si="23"/>
        <v/>
      </c>
      <c r="BC33" s="77" t="str">
        <f t="shared" si="24"/>
        <v/>
      </c>
      <c r="BD33" s="77" t="str">
        <f t="shared" si="25"/>
        <v/>
      </c>
      <c r="BE33" s="77" t="str">
        <f t="shared" si="26"/>
        <v/>
      </c>
      <c r="BF33" s="77" t="str">
        <f t="shared" si="27"/>
        <v/>
      </c>
      <c r="BG33" s="77" t="str">
        <f t="shared" si="28"/>
        <v/>
      </c>
    </row>
    <row r="34" spans="1:59">
      <c r="A34" t="str">
        <f>IF(D34="","",IF(COUNTIF($D$2:D34,D34)=1,MAX($A$2:A33)+1,INDEX($A$2:A33,MATCH(D34,$D$2:D33,0),1)))</f>
        <v/>
      </c>
      <c r="B34" t="str">
        <f>IF(D34="","",COUNTIF($D$2:D34,D34))</f>
        <v/>
      </c>
      <c r="C34" t="str">
        <f t="shared" si="33"/>
        <v/>
      </c>
      <c r="D34" t="str">
        <f>IF(個人種目入力!F39="女",個人種目入力!B39,"")</f>
        <v/>
      </c>
      <c r="E34" t="str">
        <f>IF(ISNUMBER(D34),個人種目入力!C39,"")</f>
        <v/>
      </c>
      <c r="F34" t="str">
        <f>IF(ISNUMBER(D34),個人種目入力!D39,"")</f>
        <v/>
      </c>
      <c r="G34" t="str">
        <f>IF(ISNUMBER(D34),個人種目入力!E39,"")</f>
        <v/>
      </c>
      <c r="H34" t="str">
        <f>IF(ISNUMBER(D34),個人種目入力!G39,"")</f>
        <v/>
      </c>
      <c r="J34">
        <f t="shared" si="29"/>
        <v>33</v>
      </c>
      <c r="K34" t="str">
        <f t="shared" si="2"/>
        <v/>
      </c>
      <c r="L34" t="str">
        <f t="shared" si="3"/>
        <v/>
      </c>
      <c r="M34" t="str">
        <f t="shared" si="4"/>
        <v/>
      </c>
      <c r="N34" t="str">
        <f t="shared" si="5"/>
        <v/>
      </c>
      <c r="O34" t="str">
        <f t="shared" si="6"/>
        <v/>
      </c>
      <c r="P34" t="str">
        <f t="shared" si="6"/>
        <v/>
      </c>
      <c r="Q34" t="str">
        <f t="shared" si="6"/>
        <v/>
      </c>
      <c r="R34" t="str">
        <f t="shared" si="7"/>
        <v/>
      </c>
      <c r="S34" t="str">
        <f t="shared" si="7"/>
        <v/>
      </c>
      <c r="U34" s="77" t="str">
        <f>IF(ISERR(SMALL($K$2:$K$51,33)),"",(SMALL($K$2:$K$51,33)))</f>
        <v/>
      </c>
      <c r="V34" s="77" t="str">
        <f t="shared" si="8"/>
        <v/>
      </c>
      <c r="W34" s="77" t="str">
        <f t="shared" si="9"/>
        <v/>
      </c>
      <c r="X34" s="77" t="str">
        <f t="shared" si="10"/>
        <v/>
      </c>
      <c r="Y34" s="77" t="str">
        <f t="shared" si="11"/>
        <v/>
      </c>
      <c r="Z34" s="77" t="str">
        <f t="shared" si="12"/>
        <v/>
      </c>
      <c r="AA34" s="77" t="str">
        <f t="shared" si="13"/>
        <v/>
      </c>
      <c r="AB34" s="77" t="str">
        <f t="shared" si="14"/>
        <v/>
      </c>
      <c r="AC34" s="77" t="str">
        <f t="shared" si="15"/>
        <v/>
      </c>
      <c r="AE34" t="str">
        <f>IF(AH34="","",IF(COUNTIF($AH$2:AH34,AH34)=1,MAX($AE$2:AE33)+1,INDEX($AE$2:AE33,MATCH(AH34,$AH$2:AH33,0),1)))</f>
        <v/>
      </c>
      <c r="AF34" t="str">
        <f>IF(AH34="","",COUNTIF($AH$2:AH34,AH34))</f>
        <v/>
      </c>
      <c r="AG34" t="str">
        <f t="shared" si="16"/>
        <v/>
      </c>
      <c r="AH34" t="str">
        <f>IF(個人種目入力!F39="男",個人種目入力!B39,"")</f>
        <v/>
      </c>
      <c r="AI34" t="str">
        <f>IF(ISNUMBER(AH34),個人種目入力!C39,"")</f>
        <v/>
      </c>
      <c r="AJ34" t="str">
        <f>IF(ISNUMBER(AH34),個人種目入力!D39,"")</f>
        <v/>
      </c>
      <c r="AK34" t="str">
        <f>IF(ISNUMBER(AH34),個人種目入力!E39,"")</f>
        <v/>
      </c>
      <c r="AL34" t="str">
        <f>IF(ISNUMBER(AH34),個人種目入力!G39,"")</f>
        <v/>
      </c>
      <c r="AN34">
        <f t="shared" si="30"/>
        <v>33</v>
      </c>
      <c r="AO34" t="str">
        <f t="shared" si="17"/>
        <v/>
      </c>
      <c r="AP34" t="str">
        <f t="shared" si="18"/>
        <v/>
      </c>
      <c r="AQ34" t="str">
        <f t="shared" si="19"/>
        <v/>
      </c>
      <c r="AR34" t="str">
        <f t="shared" si="20"/>
        <v/>
      </c>
      <c r="AS34" t="str">
        <f t="shared" si="34"/>
        <v/>
      </c>
      <c r="AT34" t="str">
        <f t="shared" si="34"/>
        <v/>
      </c>
      <c r="AU34" t="str">
        <f t="shared" si="34"/>
        <v/>
      </c>
      <c r="AV34" t="str">
        <f t="shared" si="34"/>
        <v/>
      </c>
      <c r="AW34" t="str">
        <f t="shared" si="34"/>
        <v/>
      </c>
      <c r="AY34" s="77" t="str">
        <f>IF(ISERR(SMALL($AO$2:$AO$51,33)),"",(SMALL($AO$2:$AO$51,33)))</f>
        <v/>
      </c>
      <c r="AZ34" s="77" t="str">
        <f t="shared" si="21"/>
        <v/>
      </c>
      <c r="BA34" s="77" t="str">
        <f t="shared" si="22"/>
        <v/>
      </c>
      <c r="BB34" s="77" t="str">
        <f t="shared" si="23"/>
        <v/>
      </c>
      <c r="BC34" s="77" t="str">
        <f t="shared" si="24"/>
        <v/>
      </c>
      <c r="BD34" s="77" t="str">
        <f t="shared" si="25"/>
        <v/>
      </c>
      <c r="BE34" s="77" t="str">
        <f t="shared" si="26"/>
        <v/>
      </c>
      <c r="BF34" s="77" t="str">
        <f t="shared" si="27"/>
        <v/>
      </c>
      <c r="BG34" s="77" t="str">
        <f t="shared" si="28"/>
        <v/>
      </c>
    </row>
    <row r="35" spans="1:59">
      <c r="A35" t="str">
        <f>IF(D35="","",IF(COUNTIF($D$2:D35,D35)=1,MAX($A$2:A34)+1,INDEX($A$2:A34,MATCH(D35,$D$2:D34,0),1)))</f>
        <v/>
      </c>
      <c r="B35" t="str">
        <f>IF(D35="","",COUNTIF($D$2:D35,D35))</f>
        <v/>
      </c>
      <c r="C35" t="str">
        <f t="shared" si="33"/>
        <v/>
      </c>
      <c r="D35" t="str">
        <f>IF(個人種目入力!F40="女",個人種目入力!B40,"")</f>
        <v/>
      </c>
      <c r="E35" t="str">
        <f>IF(ISNUMBER(D35),個人種目入力!C40,"")</f>
        <v/>
      </c>
      <c r="F35" t="str">
        <f>IF(ISNUMBER(D35),個人種目入力!D40,"")</f>
        <v/>
      </c>
      <c r="G35" t="str">
        <f>IF(ISNUMBER(D35),個人種目入力!E40,"")</f>
        <v/>
      </c>
      <c r="H35" t="str">
        <f>IF(ISNUMBER(D35),個人種目入力!G40,"")</f>
        <v/>
      </c>
      <c r="J35">
        <f t="shared" si="29"/>
        <v>34</v>
      </c>
      <c r="K35" t="str">
        <f t="shared" si="2"/>
        <v/>
      </c>
      <c r="L35" t="str">
        <f t="shared" si="3"/>
        <v/>
      </c>
      <c r="M35" t="str">
        <f t="shared" si="4"/>
        <v/>
      </c>
      <c r="N35" t="str">
        <f t="shared" si="5"/>
        <v/>
      </c>
      <c r="O35" t="str">
        <f t="shared" ref="O35:Q51" si="35">IF(ISNA(VLOOKUP($J35&amp;COLUMN()-14,$C$2:$H$138,6,0)),"",VLOOKUP($J35&amp;COLUMN()-14,$C$2:$H$138,6,0))</f>
        <v/>
      </c>
      <c r="P35" t="str">
        <f t="shared" si="35"/>
        <v/>
      </c>
      <c r="Q35" t="str">
        <f t="shared" si="35"/>
        <v/>
      </c>
      <c r="R35" t="str">
        <f t="shared" ref="R35:S51" si="36">IF(ISNA(VLOOKUP($J35&amp;COLUMN()-14,$C$127:$H$138,6,0)),"",VLOOKUP($J35&amp;COLUMN()-14,$C$127:$H$138,6,0))</f>
        <v/>
      </c>
      <c r="S35" t="str">
        <f t="shared" si="36"/>
        <v/>
      </c>
      <c r="U35" s="77" t="str">
        <f>IF(ISERR(SMALL($K$2:$K$51,34)),"",(SMALL($K$2:$K$51,34)))</f>
        <v/>
      </c>
      <c r="V35" s="77" t="str">
        <f t="shared" si="8"/>
        <v/>
      </c>
      <c r="W35" s="77" t="str">
        <f t="shared" si="9"/>
        <v/>
      </c>
      <c r="X35" s="77" t="str">
        <f t="shared" si="10"/>
        <v/>
      </c>
      <c r="Y35" s="77" t="str">
        <f t="shared" si="11"/>
        <v/>
      </c>
      <c r="Z35" s="77" t="str">
        <f t="shared" si="12"/>
        <v/>
      </c>
      <c r="AA35" s="77" t="str">
        <f t="shared" si="13"/>
        <v/>
      </c>
      <c r="AB35" s="77" t="str">
        <f t="shared" si="14"/>
        <v/>
      </c>
      <c r="AC35" s="77" t="str">
        <f t="shared" si="15"/>
        <v/>
      </c>
      <c r="AE35" t="str">
        <f>IF(AH35="","",IF(COUNTIF($AH$2:AH35,AH35)=1,MAX($AE$2:AE34)+1,INDEX($AE$2:AE34,MATCH(AH35,$AH$2:AH34,0),1)))</f>
        <v/>
      </c>
      <c r="AF35" t="str">
        <f>IF(AH35="","",COUNTIF($AH$2:AH35,AH35))</f>
        <v/>
      </c>
      <c r="AG35" t="str">
        <f t="shared" si="16"/>
        <v/>
      </c>
      <c r="AH35" t="str">
        <f>IF(個人種目入力!F40="男",個人種目入力!B40,"")</f>
        <v/>
      </c>
      <c r="AI35" t="str">
        <f>IF(ISNUMBER(AH35),個人種目入力!C40,"")</f>
        <v/>
      </c>
      <c r="AJ35" t="str">
        <f>IF(ISNUMBER(AH35),個人種目入力!D40,"")</f>
        <v/>
      </c>
      <c r="AK35" t="str">
        <f>IF(ISNUMBER(AH35),個人種目入力!E40,"")</f>
        <v/>
      </c>
      <c r="AL35" t="str">
        <f>IF(ISNUMBER(AH35),個人種目入力!G40,"")</f>
        <v/>
      </c>
      <c r="AN35">
        <f t="shared" si="30"/>
        <v>34</v>
      </c>
      <c r="AO35" t="str">
        <f t="shared" si="17"/>
        <v/>
      </c>
      <c r="AP35" t="str">
        <f t="shared" si="18"/>
        <v/>
      </c>
      <c r="AQ35" t="str">
        <f t="shared" si="19"/>
        <v/>
      </c>
      <c r="AR35" t="str">
        <f t="shared" si="20"/>
        <v/>
      </c>
      <c r="AS35" t="str">
        <f t="shared" si="34"/>
        <v/>
      </c>
      <c r="AT35" t="str">
        <f t="shared" si="34"/>
        <v/>
      </c>
      <c r="AU35" t="str">
        <f t="shared" si="34"/>
        <v/>
      </c>
      <c r="AV35" t="str">
        <f t="shared" si="34"/>
        <v/>
      </c>
      <c r="AW35" t="str">
        <f t="shared" si="34"/>
        <v/>
      </c>
      <c r="AY35" s="77" t="str">
        <f>IF(ISERR(SMALL($AO$2:$AO$51,34)),"",(SMALL($AO$2:$AO$51,34)))</f>
        <v/>
      </c>
      <c r="AZ35" s="77" t="str">
        <f t="shared" si="21"/>
        <v/>
      </c>
      <c r="BA35" s="77" t="str">
        <f t="shared" si="22"/>
        <v/>
      </c>
      <c r="BB35" s="77" t="str">
        <f t="shared" si="23"/>
        <v/>
      </c>
      <c r="BC35" s="77" t="str">
        <f t="shared" si="24"/>
        <v/>
      </c>
      <c r="BD35" s="77" t="str">
        <f t="shared" si="25"/>
        <v/>
      </c>
      <c r="BE35" s="77" t="str">
        <f t="shared" si="26"/>
        <v/>
      </c>
      <c r="BF35" s="77" t="str">
        <f t="shared" si="27"/>
        <v/>
      </c>
      <c r="BG35" s="77" t="str">
        <f t="shared" si="28"/>
        <v/>
      </c>
    </row>
    <row r="36" spans="1:59">
      <c r="A36" t="str">
        <f>IF(D36="","",IF(COUNTIF($D$2:D36,D36)=1,MAX($A$2:A35)+1,INDEX($A$2:A35,MATCH(D36,$D$2:D35,0),1)))</f>
        <v/>
      </c>
      <c r="B36" t="str">
        <f>IF(D36="","",COUNTIF($D$2:D36,D36))</f>
        <v/>
      </c>
      <c r="C36" t="str">
        <f t="shared" si="33"/>
        <v/>
      </c>
      <c r="D36" t="str">
        <f>IF(個人種目入力!F41="女",個人種目入力!B41,"")</f>
        <v/>
      </c>
      <c r="E36" t="str">
        <f>IF(ISNUMBER(D36),個人種目入力!C41,"")</f>
        <v/>
      </c>
      <c r="F36" t="str">
        <f>IF(ISNUMBER(D36),個人種目入力!D41,"")</f>
        <v/>
      </c>
      <c r="G36" t="str">
        <f>IF(ISNUMBER(D36),個人種目入力!E41,"")</f>
        <v/>
      </c>
      <c r="H36" t="str">
        <f>IF(ISNUMBER(D36),個人種目入力!G41,"")</f>
        <v/>
      </c>
      <c r="J36">
        <f t="shared" si="29"/>
        <v>35</v>
      </c>
      <c r="K36" t="str">
        <f t="shared" si="2"/>
        <v/>
      </c>
      <c r="L36" t="str">
        <f t="shared" si="3"/>
        <v/>
      </c>
      <c r="M36" t="str">
        <f t="shared" si="4"/>
        <v/>
      </c>
      <c r="N36" t="str">
        <f t="shared" si="5"/>
        <v/>
      </c>
      <c r="O36" t="str">
        <f t="shared" si="35"/>
        <v/>
      </c>
      <c r="P36" t="str">
        <f t="shared" si="35"/>
        <v/>
      </c>
      <c r="Q36" t="str">
        <f t="shared" si="35"/>
        <v/>
      </c>
      <c r="R36" t="str">
        <f t="shared" si="36"/>
        <v/>
      </c>
      <c r="S36" t="str">
        <f t="shared" si="36"/>
        <v/>
      </c>
      <c r="U36" s="77" t="str">
        <f>IF(ISERR(SMALL($K$2:$K$51,35)),"",(SMALL($K$2:$K$51,35)))</f>
        <v/>
      </c>
      <c r="V36" s="77" t="str">
        <f t="shared" si="8"/>
        <v/>
      </c>
      <c r="W36" s="77" t="str">
        <f t="shared" si="9"/>
        <v/>
      </c>
      <c r="X36" s="77" t="str">
        <f t="shared" si="10"/>
        <v/>
      </c>
      <c r="Y36" s="77" t="str">
        <f t="shared" si="11"/>
        <v/>
      </c>
      <c r="Z36" s="77" t="str">
        <f t="shared" si="12"/>
        <v/>
      </c>
      <c r="AA36" s="77" t="str">
        <f t="shared" si="13"/>
        <v/>
      </c>
      <c r="AB36" s="77" t="str">
        <f t="shared" si="14"/>
        <v/>
      </c>
      <c r="AC36" s="77" t="str">
        <f t="shared" si="15"/>
        <v/>
      </c>
      <c r="AE36" t="str">
        <f>IF(AH36="","",IF(COUNTIF($AH$2:AH36,AH36)=1,MAX($AE$2:AE35)+1,INDEX($AE$2:AE35,MATCH(AH36,$AH$2:AH35,0),1)))</f>
        <v/>
      </c>
      <c r="AF36" t="str">
        <f>IF(AH36="","",COUNTIF($AH$2:AH36,AH36))</f>
        <v/>
      </c>
      <c r="AG36" t="str">
        <f t="shared" si="16"/>
        <v/>
      </c>
      <c r="AH36" t="str">
        <f>IF(個人種目入力!F41="男",個人種目入力!B41,"")</f>
        <v/>
      </c>
      <c r="AI36" t="str">
        <f>IF(ISNUMBER(AH36),個人種目入力!C41,"")</f>
        <v/>
      </c>
      <c r="AJ36" t="str">
        <f>IF(ISNUMBER(AH36),個人種目入力!D41,"")</f>
        <v/>
      </c>
      <c r="AK36" t="str">
        <f>IF(ISNUMBER(AH36),個人種目入力!E41,"")</f>
        <v/>
      </c>
      <c r="AL36" t="str">
        <f>IF(ISNUMBER(AH36),個人種目入力!G41,"")</f>
        <v/>
      </c>
      <c r="AN36">
        <f t="shared" si="30"/>
        <v>35</v>
      </c>
      <c r="AO36" t="str">
        <f t="shared" si="17"/>
        <v/>
      </c>
      <c r="AP36" t="str">
        <f t="shared" si="18"/>
        <v/>
      </c>
      <c r="AQ36" t="str">
        <f t="shared" si="19"/>
        <v/>
      </c>
      <c r="AR36" t="str">
        <f t="shared" si="20"/>
        <v/>
      </c>
      <c r="AS36" t="str">
        <f t="shared" si="34"/>
        <v/>
      </c>
      <c r="AT36" t="str">
        <f t="shared" si="34"/>
        <v/>
      </c>
      <c r="AU36" t="str">
        <f t="shared" si="34"/>
        <v/>
      </c>
      <c r="AV36" t="str">
        <f t="shared" si="34"/>
        <v/>
      </c>
      <c r="AW36" t="str">
        <f t="shared" si="34"/>
        <v/>
      </c>
      <c r="AY36" s="77" t="str">
        <f>IF(ISERR(SMALL($AO$2:$AO$51,35)),"",(SMALL($AO$2:$AO$51,35)))</f>
        <v/>
      </c>
      <c r="AZ36" s="77" t="str">
        <f t="shared" si="21"/>
        <v/>
      </c>
      <c r="BA36" s="77" t="str">
        <f t="shared" si="22"/>
        <v/>
      </c>
      <c r="BB36" s="77" t="str">
        <f t="shared" si="23"/>
        <v/>
      </c>
      <c r="BC36" s="77" t="str">
        <f t="shared" si="24"/>
        <v/>
      </c>
      <c r="BD36" s="77" t="str">
        <f t="shared" si="25"/>
        <v/>
      </c>
      <c r="BE36" s="77" t="str">
        <f t="shared" si="26"/>
        <v/>
      </c>
      <c r="BF36" s="77" t="str">
        <f t="shared" si="27"/>
        <v/>
      </c>
      <c r="BG36" s="77" t="str">
        <f t="shared" si="28"/>
        <v/>
      </c>
    </row>
    <row r="37" spans="1:59">
      <c r="A37" t="str">
        <f>IF(D37="","",IF(COUNTIF($D$2:D37,D37)=1,MAX($A$2:A36)+1,INDEX($A$2:A36,MATCH(D37,$D$2:D36,0),1)))</f>
        <v/>
      </c>
      <c r="B37" t="str">
        <f>IF(D37="","",COUNTIF($D$2:D37,D37))</f>
        <v/>
      </c>
      <c r="C37" t="str">
        <f t="shared" si="33"/>
        <v/>
      </c>
      <c r="D37" t="str">
        <f>IF(個人種目入力!F42="女",個人種目入力!B42,"")</f>
        <v/>
      </c>
      <c r="E37" t="str">
        <f>IF(ISNUMBER(D37),個人種目入力!C42,"")</f>
        <v/>
      </c>
      <c r="F37" t="str">
        <f>IF(ISNUMBER(D37),個人種目入力!D42,"")</f>
        <v/>
      </c>
      <c r="G37" t="str">
        <f>IF(ISNUMBER(D37),個人種目入力!E42,"")</f>
        <v/>
      </c>
      <c r="H37" t="str">
        <f>IF(ISNUMBER(D37),個人種目入力!G42,"")</f>
        <v/>
      </c>
      <c r="J37">
        <f t="shared" si="29"/>
        <v>36</v>
      </c>
      <c r="K37" t="str">
        <f t="shared" si="2"/>
        <v/>
      </c>
      <c r="L37" t="str">
        <f t="shared" si="3"/>
        <v/>
      </c>
      <c r="M37" t="str">
        <f t="shared" si="4"/>
        <v/>
      </c>
      <c r="N37" t="str">
        <f t="shared" si="5"/>
        <v/>
      </c>
      <c r="O37" t="str">
        <f t="shared" si="35"/>
        <v/>
      </c>
      <c r="P37" t="str">
        <f t="shared" si="35"/>
        <v/>
      </c>
      <c r="Q37" t="str">
        <f t="shared" si="35"/>
        <v/>
      </c>
      <c r="R37" t="str">
        <f t="shared" si="36"/>
        <v/>
      </c>
      <c r="S37" t="str">
        <f t="shared" si="36"/>
        <v/>
      </c>
      <c r="U37" s="77" t="str">
        <f>IF(ISERR(SMALL($K$2:$K$51,36)),"",(SMALL($K$2:$K$51,36)))</f>
        <v/>
      </c>
      <c r="V37" s="77" t="str">
        <f t="shared" si="8"/>
        <v/>
      </c>
      <c r="W37" s="77" t="str">
        <f t="shared" si="9"/>
        <v/>
      </c>
      <c r="X37" s="77" t="str">
        <f t="shared" si="10"/>
        <v/>
      </c>
      <c r="Y37" s="77" t="str">
        <f t="shared" si="11"/>
        <v/>
      </c>
      <c r="Z37" s="77" t="str">
        <f t="shared" si="12"/>
        <v/>
      </c>
      <c r="AA37" s="77" t="str">
        <f t="shared" si="13"/>
        <v/>
      </c>
      <c r="AB37" s="77" t="str">
        <f t="shared" si="14"/>
        <v/>
      </c>
      <c r="AC37" s="77" t="str">
        <f t="shared" si="15"/>
        <v/>
      </c>
      <c r="AE37" t="str">
        <f>IF(AH37="","",IF(COUNTIF($AH$2:AH37,AH37)=1,MAX($AE$2:AE36)+1,INDEX($AE$2:AE36,MATCH(AH37,$AH$2:AH36,0),1)))</f>
        <v/>
      </c>
      <c r="AF37" t="str">
        <f>IF(AH37="","",COUNTIF($AH$2:AH37,AH37))</f>
        <v/>
      </c>
      <c r="AG37" t="str">
        <f t="shared" si="16"/>
        <v/>
      </c>
      <c r="AH37" t="str">
        <f>IF(個人種目入力!F42="男",個人種目入力!B42,"")</f>
        <v/>
      </c>
      <c r="AI37" t="str">
        <f>IF(ISNUMBER(AH37),個人種目入力!C42,"")</f>
        <v/>
      </c>
      <c r="AJ37" t="str">
        <f>IF(ISNUMBER(AH37),個人種目入力!D42,"")</f>
        <v/>
      </c>
      <c r="AK37" t="str">
        <f>IF(ISNUMBER(AH37),個人種目入力!E42,"")</f>
        <v/>
      </c>
      <c r="AL37" t="str">
        <f>IF(ISNUMBER(AH37),個人種目入力!G42,"")</f>
        <v/>
      </c>
      <c r="AN37">
        <f t="shared" si="30"/>
        <v>36</v>
      </c>
      <c r="AO37" t="str">
        <f t="shared" si="17"/>
        <v/>
      </c>
      <c r="AP37" t="str">
        <f t="shared" si="18"/>
        <v/>
      </c>
      <c r="AQ37" t="str">
        <f t="shared" si="19"/>
        <v/>
      </c>
      <c r="AR37" t="str">
        <f t="shared" si="20"/>
        <v/>
      </c>
      <c r="AS37" t="str">
        <f t="shared" si="34"/>
        <v/>
      </c>
      <c r="AT37" t="str">
        <f t="shared" si="34"/>
        <v/>
      </c>
      <c r="AU37" t="str">
        <f t="shared" si="34"/>
        <v/>
      </c>
      <c r="AV37" t="str">
        <f t="shared" si="34"/>
        <v/>
      </c>
      <c r="AW37" t="str">
        <f t="shared" si="34"/>
        <v/>
      </c>
      <c r="AY37" s="77" t="str">
        <f>IF(ISERR(SMALL($AO$2:$AO$51,36)),"",(SMALL($AO$2:$AO$51,36)))</f>
        <v/>
      </c>
      <c r="AZ37" s="77" t="str">
        <f t="shared" si="21"/>
        <v/>
      </c>
      <c r="BA37" s="77" t="str">
        <f t="shared" si="22"/>
        <v/>
      </c>
      <c r="BB37" s="77" t="str">
        <f t="shared" si="23"/>
        <v/>
      </c>
      <c r="BC37" s="77" t="str">
        <f t="shared" si="24"/>
        <v/>
      </c>
      <c r="BD37" s="77" t="str">
        <f t="shared" si="25"/>
        <v/>
      </c>
      <c r="BE37" s="77" t="str">
        <f t="shared" si="26"/>
        <v/>
      </c>
      <c r="BF37" s="77" t="str">
        <f t="shared" si="27"/>
        <v/>
      </c>
      <c r="BG37" s="77" t="str">
        <f t="shared" si="28"/>
        <v/>
      </c>
    </row>
    <row r="38" spans="1:59">
      <c r="A38" t="str">
        <f>IF(D38="","",IF(COUNTIF($D$2:D38,D38)=1,MAX($A$2:A37)+1,INDEX($A$2:A37,MATCH(D38,$D$2:D37,0),1)))</f>
        <v/>
      </c>
      <c r="B38" t="str">
        <f>IF(D38="","",COUNTIF($D$2:D38,D38))</f>
        <v/>
      </c>
      <c r="C38" t="str">
        <f t="shared" si="33"/>
        <v/>
      </c>
      <c r="D38" t="str">
        <f>IF(個人種目入力!F43="女",個人種目入力!B43,"")</f>
        <v/>
      </c>
      <c r="E38" t="str">
        <f>IF(ISNUMBER(D38),個人種目入力!C43,"")</f>
        <v/>
      </c>
      <c r="F38" t="str">
        <f>IF(ISNUMBER(D38),個人種目入力!D43,"")</f>
        <v/>
      </c>
      <c r="G38" t="str">
        <f>IF(ISNUMBER(D38),個人種目入力!E43,"")</f>
        <v/>
      </c>
      <c r="H38" t="str">
        <f>IF(ISNUMBER(D38),個人種目入力!G43,"")</f>
        <v/>
      </c>
      <c r="J38">
        <f t="shared" si="29"/>
        <v>37</v>
      </c>
      <c r="K38" t="str">
        <f t="shared" si="2"/>
        <v/>
      </c>
      <c r="L38" t="str">
        <f t="shared" si="3"/>
        <v/>
      </c>
      <c r="M38" t="str">
        <f t="shared" si="4"/>
        <v/>
      </c>
      <c r="N38" t="str">
        <f t="shared" si="5"/>
        <v/>
      </c>
      <c r="O38" t="str">
        <f t="shared" si="35"/>
        <v/>
      </c>
      <c r="P38" t="str">
        <f t="shared" si="35"/>
        <v/>
      </c>
      <c r="Q38" t="str">
        <f t="shared" si="35"/>
        <v/>
      </c>
      <c r="R38" t="str">
        <f t="shared" si="36"/>
        <v/>
      </c>
      <c r="S38" t="str">
        <f t="shared" si="36"/>
        <v/>
      </c>
      <c r="U38" s="77" t="str">
        <f>IF(ISERR(SMALL($K$2:$K$51,37)),"",(SMALL($K$2:$K$51,37)))</f>
        <v/>
      </c>
      <c r="V38" s="77" t="str">
        <f t="shared" si="8"/>
        <v/>
      </c>
      <c r="W38" s="77" t="str">
        <f t="shared" si="9"/>
        <v/>
      </c>
      <c r="X38" s="77" t="str">
        <f t="shared" si="10"/>
        <v/>
      </c>
      <c r="Y38" s="77" t="str">
        <f t="shared" si="11"/>
        <v/>
      </c>
      <c r="Z38" s="77" t="str">
        <f t="shared" si="12"/>
        <v/>
      </c>
      <c r="AA38" s="77" t="str">
        <f t="shared" si="13"/>
        <v/>
      </c>
      <c r="AB38" s="77" t="str">
        <f t="shared" si="14"/>
        <v/>
      </c>
      <c r="AC38" s="77" t="str">
        <f t="shared" si="15"/>
        <v/>
      </c>
      <c r="AE38" t="str">
        <f>IF(AH38="","",IF(COUNTIF($AH$2:AH38,AH38)=1,MAX($AE$2:AE37)+1,INDEX($AE$2:AE37,MATCH(AH38,$AH$2:AH37,0),1)))</f>
        <v/>
      </c>
      <c r="AF38" t="str">
        <f>IF(AH38="","",COUNTIF($AH$2:AH38,AH38))</f>
        <v/>
      </c>
      <c r="AG38" t="str">
        <f t="shared" si="16"/>
        <v/>
      </c>
      <c r="AH38" t="str">
        <f>IF(個人種目入力!F43="男",個人種目入力!B43,"")</f>
        <v/>
      </c>
      <c r="AI38" t="str">
        <f>IF(ISNUMBER(AH38),個人種目入力!C43,"")</f>
        <v/>
      </c>
      <c r="AJ38" t="str">
        <f>IF(ISNUMBER(AH38),個人種目入力!D43,"")</f>
        <v/>
      </c>
      <c r="AK38" t="str">
        <f>IF(ISNUMBER(AH38),個人種目入力!E43,"")</f>
        <v/>
      </c>
      <c r="AL38" t="str">
        <f>IF(ISNUMBER(AH38),個人種目入力!G43,"")</f>
        <v/>
      </c>
      <c r="AN38">
        <f t="shared" si="30"/>
        <v>37</v>
      </c>
      <c r="AO38" t="str">
        <f t="shared" si="17"/>
        <v/>
      </c>
      <c r="AP38" t="str">
        <f t="shared" si="18"/>
        <v/>
      </c>
      <c r="AQ38" t="str">
        <f t="shared" si="19"/>
        <v/>
      </c>
      <c r="AR38" t="str">
        <f t="shared" si="20"/>
        <v/>
      </c>
      <c r="AS38" t="str">
        <f t="shared" si="34"/>
        <v/>
      </c>
      <c r="AT38" t="str">
        <f t="shared" si="34"/>
        <v/>
      </c>
      <c r="AU38" t="str">
        <f t="shared" si="34"/>
        <v/>
      </c>
      <c r="AV38" t="str">
        <f t="shared" si="34"/>
        <v/>
      </c>
      <c r="AW38" t="str">
        <f t="shared" si="34"/>
        <v/>
      </c>
      <c r="AY38" s="77" t="str">
        <f>IF(ISERR(SMALL($AO$2:$AO$51,37)),"",(SMALL($AO$2:$AO$51,37)))</f>
        <v/>
      </c>
      <c r="AZ38" s="77" t="str">
        <f t="shared" si="21"/>
        <v/>
      </c>
      <c r="BA38" s="77" t="str">
        <f t="shared" si="22"/>
        <v/>
      </c>
      <c r="BB38" s="77" t="str">
        <f t="shared" si="23"/>
        <v/>
      </c>
      <c r="BC38" s="77" t="str">
        <f t="shared" si="24"/>
        <v/>
      </c>
      <c r="BD38" s="77" t="str">
        <f t="shared" si="25"/>
        <v/>
      </c>
      <c r="BE38" s="77" t="str">
        <f t="shared" si="26"/>
        <v/>
      </c>
      <c r="BF38" s="77" t="str">
        <f t="shared" si="27"/>
        <v/>
      </c>
      <c r="BG38" s="77" t="str">
        <f t="shared" si="28"/>
        <v/>
      </c>
    </row>
    <row r="39" spans="1:59">
      <c r="A39" t="str">
        <f>IF(D39="","",IF(COUNTIF($D$2:D39,D39)=1,MAX($A$2:A38)+1,INDEX($A$2:A38,MATCH(D39,$D$2:D38,0),1)))</f>
        <v/>
      </c>
      <c r="B39" t="str">
        <f>IF(D39="","",COUNTIF($D$2:D39,D39))</f>
        <v/>
      </c>
      <c r="C39" t="str">
        <f t="shared" si="33"/>
        <v/>
      </c>
      <c r="D39" t="str">
        <f>IF(個人種目入力!F44="女",個人種目入力!B44,"")</f>
        <v/>
      </c>
      <c r="E39" t="str">
        <f>IF(ISNUMBER(D39),個人種目入力!C44,"")</f>
        <v/>
      </c>
      <c r="F39" t="str">
        <f>IF(ISNUMBER(D39),個人種目入力!D44,"")</f>
        <v/>
      </c>
      <c r="G39" t="str">
        <f>IF(ISNUMBER(D39),個人種目入力!E44,"")</f>
        <v/>
      </c>
      <c r="H39" t="str">
        <f>IF(ISNUMBER(D39),個人種目入力!G44,"")</f>
        <v/>
      </c>
      <c r="J39">
        <f t="shared" si="29"/>
        <v>38</v>
      </c>
      <c r="K39" t="str">
        <f t="shared" si="2"/>
        <v/>
      </c>
      <c r="L39" t="str">
        <f t="shared" si="3"/>
        <v/>
      </c>
      <c r="M39" t="str">
        <f t="shared" si="4"/>
        <v/>
      </c>
      <c r="N39" t="str">
        <f t="shared" si="5"/>
        <v/>
      </c>
      <c r="O39" t="str">
        <f t="shared" si="35"/>
        <v/>
      </c>
      <c r="P39" t="str">
        <f t="shared" si="35"/>
        <v/>
      </c>
      <c r="Q39" t="str">
        <f t="shared" si="35"/>
        <v/>
      </c>
      <c r="R39" t="str">
        <f t="shared" si="36"/>
        <v/>
      </c>
      <c r="S39" t="str">
        <f t="shared" si="36"/>
        <v/>
      </c>
      <c r="U39" s="77" t="str">
        <f>IF(ISERR(SMALL($K$2:$K$51,38)),"",(SMALL($K$2:$K$51,38)))</f>
        <v/>
      </c>
      <c r="V39" s="77" t="str">
        <f t="shared" si="8"/>
        <v/>
      </c>
      <c r="W39" s="77" t="str">
        <f t="shared" si="9"/>
        <v/>
      </c>
      <c r="X39" s="77" t="str">
        <f t="shared" si="10"/>
        <v/>
      </c>
      <c r="Y39" s="77" t="str">
        <f t="shared" si="11"/>
        <v/>
      </c>
      <c r="Z39" s="77" t="str">
        <f t="shared" si="12"/>
        <v/>
      </c>
      <c r="AA39" s="77" t="str">
        <f t="shared" si="13"/>
        <v/>
      </c>
      <c r="AB39" s="77" t="str">
        <f t="shared" si="14"/>
        <v/>
      </c>
      <c r="AC39" s="77" t="str">
        <f t="shared" si="15"/>
        <v/>
      </c>
      <c r="AE39" t="str">
        <f>IF(AH39="","",IF(COUNTIF($AH$2:AH39,AH39)=1,MAX($AE$2:AE38)+1,INDEX($AE$2:AE38,MATCH(AH39,$AH$2:AH38,0),1)))</f>
        <v/>
      </c>
      <c r="AF39" t="str">
        <f>IF(AH39="","",COUNTIF($AH$2:AH39,AH39))</f>
        <v/>
      </c>
      <c r="AG39" t="str">
        <f t="shared" si="16"/>
        <v/>
      </c>
      <c r="AH39" t="str">
        <f>IF(個人種目入力!F44="男",個人種目入力!B44,"")</f>
        <v/>
      </c>
      <c r="AI39" t="str">
        <f>IF(ISNUMBER(AH39),個人種目入力!C44,"")</f>
        <v/>
      </c>
      <c r="AJ39" t="str">
        <f>IF(ISNUMBER(AH39),個人種目入力!D44,"")</f>
        <v/>
      </c>
      <c r="AK39" t="str">
        <f>IF(ISNUMBER(AH39),個人種目入力!E44,"")</f>
        <v/>
      </c>
      <c r="AL39" t="str">
        <f>IF(ISNUMBER(AH39),個人種目入力!G44,"")</f>
        <v/>
      </c>
      <c r="AN39">
        <f t="shared" si="30"/>
        <v>38</v>
      </c>
      <c r="AO39" t="str">
        <f t="shared" si="17"/>
        <v/>
      </c>
      <c r="AP39" t="str">
        <f t="shared" si="18"/>
        <v/>
      </c>
      <c r="AQ39" t="str">
        <f t="shared" si="19"/>
        <v/>
      </c>
      <c r="AR39" t="str">
        <f t="shared" si="20"/>
        <v/>
      </c>
      <c r="AS39" t="str">
        <f t="shared" si="34"/>
        <v/>
      </c>
      <c r="AT39" t="str">
        <f t="shared" si="34"/>
        <v/>
      </c>
      <c r="AU39" t="str">
        <f t="shared" si="34"/>
        <v/>
      </c>
      <c r="AV39" t="str">
        <f t="shared" si="34"/>
        <v/>
      </c>
      <c r="AW39" t="str">
        <f t="shared" si="34"/>
        <v/>
      </c>
      <c r="AY39" s="77" t="str">
        <f>IF(ISERR(SMALL($AO$2:$AO$51,38)),"",(SMALL($AO$2:$AO$51,38)))</f>
        <v/>
      </c>
      <c r="AZ39" s="77" t="str">
        <f t="shared" si="21"/>
        <v/>
      </c>
      <c r="BA39" s="77" t="str">
        <f t="shared" si="22"/>
        <v/>
      </c>
      <c r="BB39" s="77" t="str">
        <f t="shared" si="23"/>
        <v/>
      </c>
      <c r="BC39" s="77" t="str">
        <f t="shared" si="24"/>
        <v/>
      </c>
      <c r="BD39" s="77" t="str">
        <f t="shared" si="25"/>
        <v/>
      </c>
      <c r="BE39" s="77" t="str">
        <f t="shared" si="26"/>
        <v/>
      </c>
      <c r="BF39" s="77" t="str">
        <f t="shared" si="27"/>
        <v/>
      </c>
      <c r="BG39" s="77" t="str">
        <f t="shared" si="28"/>
        <v/>
      </c>
    </row>
    <row r="40" spans="1:59">
      <c r="A40" t="str">
        <f>IF(D40="","",IF(COUNTIF($D$2:D40,D40)=1,MAX($A$2:A39)+1,INDEX($A$2:A39,MATCH(D40,$D$2:D39,0),1)))</f>
        <v/>
      </c>
      <c r="B40" t="str">
        <f>IF(D40="","",COUNTIF($D$2:D40,D40))</f>
        <v/>
      </c>
      <c r="C40" t="str">
        <f t="shared" si="33"/>
        <v/>
      </c>
      <c r="D40" t="str">
        <f>IF(個人種目入力!F45="女",個人種目入力!B45,"")</f>
        <v/>
      </c>
      <c r="E40" t="str">
        <f>IF(ISNUMBER(D40),個人種目入力!C45,"")</f>
        <v/>
      </c>
      <c r="F40" t="str">
        <f>IF(ISNUMBER(D40),個人種目入力!D45,"")</f>
        <v/>
      </c>
      <c r="G40" t="str">
        <f>IF(ISNUMBER(D40),個人種目入力!E45,"")</f>
        <v/>
      </c>
      <c r="H40" t="str">
        <f>IF(ISNUMBER(D40),個人種目入力!G45,"")</f>
        <v/>
      </c>
      <c r="J40">
        <f t="shared" si="29"/>
        <v>39</v>
      </c>
      <c r="K40" t="str">
        <f t="shared" si="2"/>
        <v/>
      </c>
      <c r="L40" t="str">
        <f t="shared" si="3"/>
        <v/>
      </c>
      <c r="M40" t="str">
        <f t="shared" si="4"/>
        <v/>
      </c>
      <c r="N40" t="str">
        <f t="shared" si="5"/>
        <v/>
      </c>
      <c r="O40" t="str">
        <f t="shared" si="35"/>
        <v/>
      </c>
      <c r="P40" t="str">
        <f t="shared" si="35"/>
        <v/>
      </c>
      <c r="Q40" t="str">
        <f t="shared" si="35"/>
        <v/>
      </c>
      <c r="R40" t="str">
        <f t="shared" si="36"/>
        <v/>
      </c>
      <c r="S40" t="str">
        <f t="shared" si="36"/>
        <v/>
      </c>
      <c r="U40" s="77" t="str">
        <f>IF(ISERR(SMALL($K$2:$K$51,39)),"",(SMALL($K$2:$K$51,39)))</f>
        <v/>
      </c>
      <c r="V40" s="77" t="str">
        <f t="shared" si="8"/>
        <v/>
      </c>
      <c r="W40" s="77" t="str">
        <f t="shared" si="9"/>
        <v/>
      </c>
      <c r="X40" s="77" t="str">
        <f t="shared" si="10"/>
        <v/>
      </c>
      <c r="Y40" s="77" t="str">
        <f t="shared" si="11"/>
        <v/>
      </c>
      <c r="Z40" s="77" t="str">
        <f t="shared" si="12"/>
        <v/>
      </c>
      <c r="AA40" s="77" t="str">
        <f t="shared" si="13"/>
        <v/>
      </c>
      <c r="AB40" s="77" t="str">
        <f t="shared" si="14"/>
        <v/>
      </c>
      <c r="AC40" s="77" t="str">
        <f t="shared" si="15"/>
        <v/>
      </c>
      <c r="AE40" t="str">
        <f>IF(AH40="","",IF(COUNTIF($AH$2:AH40,AH40)=1,MAX($AE$2:AE39)+1,INDEX($AE$2:AE39,MATCH(AH40,$AH$2:AH39,0),1)))</f>
        <v/>
      </c>
      <c r="AF40" t="str">
        <f>IF(AH40="","",COUNTIF($AH$2:AH40,AH40))</f>
        <v/>
      </c>
      <c r="AG40" t="str">
        <f t="shared" si="16"/>
        <v/>
      </c>
      <c r="AH40" t="str">
        <f>IF(個人種目入力!F45="男",個人種目入力!B45,"")</f>
        <v/>
      </c>
      <c r="AI40" t="str">
        <f>IF(ISNUMBER(AH40),個人種目入力!C45,"")</f>
        <v/>
      </c>
      <c r="AJ40" t="str">
        <f>IF(ISNUMBER(AH40),個人種目入力!D45,"")</f>
        <v/>
      </c>
      <c r="AK40" t="str">
        <f>IF(ISNUMBER(AH40),個人種目入力!E45,"")</f>
        <v/>
      </c>
      <c r="AL40" t="str">
        <f>IF(ISNUMBER(AH40),個人種目入力!G45,"")</f>
        <v/>
      </c>
      <c r="AN40">
        <f t="shared" si="30"/>
        <v>39</v>
      </c>
      <c r="AO40" t="str">
        <f t="shared" si="17"/>
        <v/>
      </c>
      <c r="AP40" t="str">
        <f t="shared" si="18"/>
        <v/>
      </c>
      <c r="AQ40" t="str">
        <f t="shared" si="19"/>
        <v/>
      </c>
      <c r="AR40" t="str">
        <f t="shared" si="20"/>
        <v/>
      </c>
      <c r="AS40" t="str">
        <f t="shared" si="34"/>
        <v/>
      </c>
      <c r="AT40" t="str">
        <f t="shared" si="34"/>
        <v/>
      </c>
      <c r="AU40" t="str">
        <f t="shared" si="34"/>
        <v/>
      </c>
      <c r="AV40" t="str">
        <f t="shared" si="34"/>
        <v/>
      </c>
      <c r="AW40" t="str">
        <f t="shared" si="34"/>
        <v/>
      </c>
      <c r="AY40" s="77" t="str">
        <f>IF(ISERR(SMALL($AO$2:$AO$51,39)),"",(SMALL($AO$2:$AO$51,39)))</f>
        <v/>
      </c>
      <c r="AZ40" s="77" t="str">
        <f t="shared" si="21"/>
        <v/>
      </c>
      <c r="BA40" s="77" t="str">
        <f t="shared" si="22"/>
        <v/>
      </c>
      <c r="BB40" s="77" t="str">
        <f t="shared" si="23"/>
        <v/>
      </c>
      <c r="BC40" s="77" t="str">
        <f t="shared" si="24"/>
        <v/>
      </c>
      <c r="BD40" s="77" t="str">
        <f t="shared" si="25"/>
        <v/>
      </c>
      <c r="BE40" s="77" t="str">
        <f t="shared" si="26"/>
        <v/>
      </c>
      <c r="BF40" s="77" t="str">
        <f t="shared" si="27"/>
        <v/>
      </c>
      <c r="BG40" s="77" t="str">
        <f t="shared" si="28"/>
        <v/>
      </c>
    </row>
    <row r="41" spans="1:59">
      <c r="A41" t="str">
        <f>IF(D41="","",IF(COUNTIF($D$2:D41,D41)=1,MAX($A$2:A40)+1,INDEX($A$2:A40,MATCH(D41,$D$2:D40,0),1)))</f>
        <v/>
      </c>
      <c r="B41" t="str">
        <f>IF(D41="","",COUNTIF($D$2:D41,D41))</f>
        <v/>
      </c>
      <c r="C41" t="str">
        <f t="shared" si="33"/>
        <v/>
      </c>
      <c r="D41" t="str">
        <f>IF(個人種目入力!F46="女",個人種目入力!B46,"")</f>
        <v/>
      </c>
      <c r="E41" t="str">
        <f>IF(ISNUMBER(D41),個人種目入力!C46,"")</f>
        <v/>
      </c>
      <c r="F41" t="str">
        <f>IF(ISNUMBER(D41),個人種目入力!D46,"")</f>
        <v/>
      </c>
      <c r="G41" t="str">
        <f>IF(ISNUMBER(D41),個人種目入力!E46,"")</f>
        <v/>
      </c>
      <c r="H41" t="str">
        <f>IF(ISNUMBER(D41),個人種目入力!G46,"")</f>
        <v/>
      </c>
      <c r="J41">
        <f t="shared" si="29"/>
        <v>40</v>
      </c>
      <c r="K41" t="str">
        <f t="shared" si="2"/>
        <v/>
      </c>
      <c r="L41" t="str">
        <f t="shared" si="3"/>
        <v/>
      </c>
      <c r="M41" t="str">
        <f t="shared" si="4"/>
        <v/>
      </c>
      <c r="N41" t="str">
        <f t="shared" si="5"/>
        <v/>
      </c>
      <c r="O41" t="str">
        <f t="shared" si="35"/>
        <v/>
      </c>
      <c r="P41" t="str">
        <f t="shared" si="35"/>
        <v/>
      </c>
      <c r="Q41" t="str">
        <f t="shared" si="35"/>
        <v/>
      </c>
      <c r="R41" t="str">
        <f t="shared" si="36"/>
        <v/>
      </c>
      <c r="S41" t="str">
        <f t="shared" si="36"/>
        <v/>
      </c>
      <c r="U41" s="77" t="str">
        <f>IF(ISERR(SMALL($K$2:$K$51,40)),"",(SMALL($K$2:$K$51,40)))</f>
        <v/>
      </c>
      <c r="V41" s="77" t="str">
        <f t="shared" si="8"/>
        <v/>
      </c>
      <c r="W41" s="77" t="str">
        <f t="shared" si="9"/>
        <v/>
      </c>
      <c r="X41" s="77" t="str">
        <f t="shared" si="10"/>
        <v/>
      </c>
      <c r="Y41" s="77" t="str">
        <f t="shared" si="11"/>
        <v/>
      </c>
      <c r="Z41" s="77" t="str">
        <f t="shared" si="12"/>
        <v/>
      </c>
      <c r="AA41" s="77" t="str">
        <f t="shared" si="13"/>
        <v/>
      </c>
      <c r="AB41" s="77" t="str">
        <f t="shared" si="14"/>
        <v/>
      </c>
      <c r="AC41" s="77" t="str">
        <f t="shared" si="15"/>
        <v/>
      </c>
      <c r="AE41" t="str">
        <f>IF(AH41="","",IF(COUNTIF($AH$2:AH41,AH41)=1,MAX($AE$2:AE40)+1,INDEX($AE$2:AE40,MATCH(AH41,$AH$2:AH40,0),1)))</f>
        <v/>
      </c>
      <c r="AF41" t="str">
        <f>IF(AH41="","",COUNTIF($AH$2:AH41,AH41))</f>
        <v/>
      </c>
      <c r="AG41" t="str">
        <f t="shared" si="16"/>
        <v/>
      </c>
      <c r="AH41" t="str">
        <f>IF(個人種目入力!F46="男",個人種目入力!B46,"")</f>
        <v/>
      </c>
      <c r="AI41" t="str">
        <f>IF(ISNUMBER(AH41),個人種目入力!C46,"")</f>
        <v/>
      </c>
      <c r="AJ41" t="str">
        <f>IF(ISNUMBER(AH41),個人種目入力!D46,"")</f>
        <v/>
      </c>
      <c r="AK41" t="str">
        <f>IF(ISNUMBER(AH41),個人種目入力!E46,"")</f>
        <v/>
      </c>
      <c r="AL41" t="str">
        <f>IF(ISNUMBER(AH41),個人種目入力!G46,"")</f>
        <v/>
      </c>
      <c r="AN41">
        <f t="shared" si="30"/>
        <v>40</v>
      </c>
      <c r="AO41" t="str">
        <f t="shared" si="17"/>
        <v/>
      </c>
      <c r="AP41" t="str">
        <f t="shared" si="18"/>
        <v/>
      </c>
      <c r="AQ41" t="str">
        <f t="shared" si="19"/>
        <v/>
      </c>
      <c r="AR41" t="str">
        <f t="shared" si="20"/>
        <v/>
      </c>
      <c r="AS41" t="str">
        <f t="shared" si="34"/>
        <v/>
      </c>
      <c r="AT41" t="str">
        <f t="shared" si="34"/>
        <v/>
      </c>
      <c r="AU41" t="str">
        <f t="shared" si="34"/>
        <v/>
      </c>
      <c r="AV41" t="str">
        <f t="shared" si="34"/>
        <v/>
      </c>
      <c r="AW41" t="str">
        <f t="shared" si="34"/>
        <v/>
      </c>
      <c r="AY41" s="77" t="str">
        <f>IF(ISERR(SMALL($AO$2:$AO$51,40)),"",(SMALL($AO$2:$AO$51,40)))</f>
        <v/>
      </c>
      <c r="AZ41" s="77" t="str">
        <f t="shared" si="21"/>
        <v/>
      </c>
      <c r="BA41" s="77" t="str">
        <f t="shared" si="22"/>
        <v/>
      </c>
      <c r="BB41" s="77" t="str">
        <f t="shared" si="23"/>
        <v/>
      </c>
      <c r="BC41" s="77" t="str">
        <f t="shared" si="24"/>
        <v/>
      </c>
      <c r="BD41" s="77" t="str">
        <f t="shared" si="25"/>
        <v/>
      </c>
      <c r="BE41" s="77" t="str">
        <f t="shared" si="26"/>
        <v/>
      </c>
      <c r="BF41" s="77" t="str">
        <f t="shared" si="27"/>
        <v/>
      </c>
      <c r="BG41" s="77" t="str">
        <f t="shared" si="28"/>
        <v/>
      </c>
    </row>
    <row r="42" spans="1:59">
      <c r="A42" t="str">
        <f>IF(D42="","",IF(COUNTIF($D$2:D42,D42)=1,MAX($A$2:A41)+1,INDEX($A$2:A41,MATCH(D42,$D$2:D41,0),1)))</f>
        <v/>
      </c>
      <c r="B42" t="str">
        <f>IF(D42="","",COUNTIF($D$2:D42,D42))</f>
        <v/>
      </c>
      <c r="C42" t="str">
        <f t="shared" si="33"/>
        <v/>
      </c>
      <c r="D42" t="str">
        <f>IF(個人種目入力!F47="女",個人種目入力!B47,"")</f>
        <v/>
      </c>
      <c r="E42" t="str">
        <f>IF(ISNUMBER(D42),個人種目入力!C47,"")</f>
        <v/>
      </c>
      <c r="F42" t="str">
        <f>IF(ISNUMBER(D42),個人種目入力!D47,"")</f>
        <v/>
      </c>
      <c r="G42" t="str">
        <f>IF(ISNUMBER(D42),個人種目入力!E47,"")</f>
        <v/>
      </c>
      <c r="H42" t="str">
        <f>IF(ISNUMBER(D42),個人種目入力!G47,"")</f>
        <v/>
      </c>
      <c r="J42">
        <f t="shared" si="29"/>
        <v>41</v>
      </c>
      <c r="K42" t="str">
        <f t="shared" si="2"/>
        <v/>
      </c>
      <c r="L42" t="str">
        <f t="shared" si="3"/>
        <v/>
      </c>
      <c r="M42" t="str">
        <f t="shared" si="4"/>
        <v/>
      </c>
      <c r="N42" t="str">
        <f t="shared" si="5"/>
        <v/>
      </c>
      <c r="O42" t="str">
        <f t="shared" si="35"/>
        <v/>
      </c>
      <c r="P42" t="str">
        <f t="shared" si="35"/>
        <v/>
      </c>
      <c r="Q42" t="str">
        <f t="shared" si="35"/>
        <v/>
      </c>
      <c r="R42" t="str">
        <f t="shared" si="36"/>
        <v/>
      </c>
      <c r="S42" t="str">
        <f t="shared" si="36"/>
        <v/>
      </c>
      <c r="U42" s="77" t="str">
        <f>IF(ISERR(SMALL($K$2:$K$51,41)),"",(SMALL($K$2:$K$51,41)))</f>
        <v/>
      </c>
      <c r="V42" s="77" t="str">
        <f t="shared" si="8"/>
        <v/>
      </c>
      <c r="W42" s="77" t="str">
        <f t="shared" si="9"/>
        <v/>
      </c>
      <c r="X42" s="77" t="str">
        <f t="shared" si="10"/>
        <v/>
      </c>
      <c r="Y42" s="77" t="str">
        <f t="shared" si="11"/>
        <v/>
      </c>
      <c r="Z42" s="77" t="str">
        <f t="shared" si="12"/>
        <v/>
      </c>
      <c r="AA42" s="77" t="str">
        <f t="shared" si="13"/>
        <v/>
      </c>
      <c r="AB42" s="77" t="str">
        <f t="shared" si="14"/>
        <v/>
      </c>
      <c r="AC42" s="77" t="str">
        <f t="shared" si="15"/>
        <v/>
      </c>
      <c r="AE42" t="str">
        <f>IF(AH42="","",IF(COUNTIF($AH$2:AH42,AH42)=1,MAX($AE$2:AE41)+1,INDEX($AE$2:AE41,MATCH(AH42,$AH$2:AH41,0),1)))</f>
        <v/>
      </c>
      <c r="AF42" t="str">
        <f>IF(AH42="","",COUNTIF($AH$2:AH42,AH42))</f>
        <v/>
      </c>
      <c r="AG42" t="str">
        <f t="shared" si="16"/>
        <v/>
      </c>
      <c r="AH42" t="str">
        <f>IF(個人種目入力!F47="男",個人種目入力!B47,"")</f>
        <v/>
      </c>
      <c r="AI42" t="str">
        <f>IF(ISNUMBER(AH42),個人種目入力!C47,"")</f>
        <v/>
      </c>
      <c r="AJ42" t="str">
        <f>IF(ISNUMBER(AH42),個人種目入力!D47,"")</f>
        <v/>
      </c>
      <c r="AK42" t="str">
        <f>IF(ISNUMBER(AH42),個人種目入力!E47,"")</f>
        <v/>
      </c>
      <c r="AL42" t="str">
        <f>IF(ISNUMBER(AH42),個人種目入力!G47,"")</f>
        <v/>
      </c>
      <c r="AN42">
        <f t="shared" si="30"/>
        <v>41</v>
      </c>
      <c r="AO42" t="str">
        <f t="shared" si="17"/>
        <v/>
      </c>
      <c r="AP42" t="str">
        <f t="shared" si="18"/>
        <v/>
      </c>
      <c r="AQ42" t="str">
        <f t="shared" si="19"/>
        <v/>
      </c>
      <c r="AR42" t="str">
        <f t="shared" si="20"/>
        <v/>
      </c>
      <c r="AS42" t="str">
        <f t="shared" si="34"/>
        <v/>
      </c>
      <c r="AT42" t="str">
        <f t="shared" si="34"/>
        <v/>
      </c>
      <c r="AU42" t="str">
        <f t="shared" si="34"/>
        <v/>
      </c>
      <c r="AV42" t="str">
        <f t="shared" si="34"/>
        <v/>
      </c>
      <c r="AW42" t="str">
        <f t="shared" si="34"/>
        <v/>
      </c>
      <c r="AY42" s="77" t="str">
        <f>IF(ISERR(SMALL($AO$2:$AO$51,41)),"",(SMALL($AO$2:$AO$51,41)))</f>
        <v/>
      </c>
      <c r="AZ42" s="77" t="str">
        <f t="shared" si="21"/>
        <v/>
      </c>
      <c r="BA42" s="77" t="str">
        <f t="shared" si="22"/>
        <v/>
      </c>
      <c r="BB42" s="77" t="str">
        <f t="shared" si="23"/>
        <v/>
      </c>
      <c r="BC42" s="77" t="str">
        <f t="shared" si="24"/>
        <v/>
      </c>
      <c r="BD42" s="77" t="str">
        <f t="shared" si="25"/>
        <v/>
      </c>
      <c r="BE42" s="77" t="str">
        <f t="shared" si="26"/>
        <v/>
      </c>
      <c r="BF42" s="77" t="str">
        <f t="shared" si="27"/>
        <v/>
      </c>
      <c r="BG42" s="77" t="str">
        <f t="shared" si="28"/>
        <v/>
      </c>
    </row>
    <row r="43" spans="1:59">
      <c r="A43" t="str">
        <f>IF(D43="","",IF(COUNTIF($D$2:D43,D43)=1,MAX($A$2:A42)+1,INDEX($A$2:A42,MATCH(D43,$D$2:D42,0),1)))</f>
        <v/>
      </c>
      <c r="B43" t="str">
        <f>IF(D43="","",COUNTIF($D$2:D43,D43))</f>
        <v/>
      </c>
      <c r="C43" t="str">
        <f t="shared" si="33"/>
        <v/>
      </c>
      <c r="D43" t="str">
        <f>IF(個人種目入力!F48="女",個人種目入力!B48,"")</f>
        <v/>
      </c>
      <c r="E43" t="str">
        <f>IF(ISNUMBER(D43),個人種目入力!C48,"")</f>
        <v/>
      </c>
      <c r="F43" t="str">
        <f>IF(ISNUMBER(D43),個人種目入力!D48,"")</f>
        <v/>
      </c>
      <c r="G43" t="str">
        <f>IF(ISNUMBER(D43),個人種目入力!E48,"")</f>
        <v/>
      </c>
      <c r="H43" t="str">
        <f>IF(ISNUMBER(D43),個人種目入力!G48,"")</f>
        <v/>
      </c>
      <c r="J43">
        <f t="shared" si="29"/>
        <v>42</v>
      </c>
      <c r="K43" t="str">
        <f t="shared" si="2"/>
        <v/>
      </c>
      <c r="L43" t="str">
        <f t="shared" si="3"/>
        <v/>
      </c>
      <c r="M43" t="str">
        <f t="shared" si="4"/>
        <v/>
      </c>
      <c r="N43" t="str">
        <f t="shared" si="5"/>
        <v/>
      </c>
      <c r="O43" t="str">
        <f t="shared" si="35"/>
        <v/>
      </c>
      <c r="P43" t="str">
        <f t="shared" si="35"/>
        <v/>
      </c>
      <c r="Q43" t="str">
        <f t="shared" si="35"/>
        <v/>
      </c>
      <c r="R43" t="str">
        <f t="shared" si="36"/>
        <v/>
      </c>
      <c r="S43" t="str">
        <f t="shared" si="36"/>
        <v/>
      </c>
      <c r="U43" s="77" t="str">
        <f>IF(ISERR(SMALL($K$2:$K$51,42)),"",(SMALL($K$2:$K$51,42)))</f>
        <v/>
      </c>
      <c r="V43" s="77" t="str">
        <f t="shared" si="8"/>
        <v/>
      </c>
      <c r="W43" s="77" t="str">
        <f t="shared" si="9"/>
        <v/>
      </c>
      <c r="X43" s="77" t="str">
        <f t="shared" si="10"/>
        <v/>
      </c>
      <c r="Y43" s="77" t="str">
        <f t="shared" si="11"/>
        <v/>
      </c>
      <c r="Z43" s="77" t="str">
        <f t="shared" si="12"/>
        <v/>
      </c>
      <c r="AA43" s="77" t="str">
        <f t="shared" si="13"/>
        <v/>
      </c>
      <c r="AB43" s="77" t="str">
        <f t="shared" si="14"/>
        <v/>
      </c>
      <c r="AC43" s="77" t="str">
        <f t="shared" si="15"/>
        <v/>
      </c>
      <c r="AE43" t="str">
        <f>IF(AH43="","",IF(COUNTIF($AH$2:AH43,AH43)=1,MAX($AE$2:AE42)+1,INDEX($AE$2:AE42,MATCH(AH43,$AH$2:AH42,0),1)))</f>
        <v/>
      </c>
      <c r="AF43" t="str">
        <f>IF(AH43="","",COUNTIF($AH$2:AH43,AH43))</f>
        <v/>
      </c>
      <c r="AG43" t="str">
        <f t="shared" si="16"/>
        <v/>
      </c>
      <c r="AH43" t="str">
        <f>IF(個人種目入力!F48="男",個人種目入力!B48,"")</f>
        <v/>
      </c>
      <c r="AI43" t="str">
        <f>IF(ISNUMBER(AH43),個人種目入力!C48,"")</f>
        <v/>
      </c>
      <c r="AJ43" t="str">
        <f>IF(ISNUMBER(AH43),個人種目入力!D48,"")</f>
        <v/>
      </c>
      <c r="AK43" t="str">
        <f>IF(ISNUMBER(AH43),個人種目入力!E48,"")</f>
        <v/>
      </c>
      <c r="AL43" t="str">
        <f>IF(ISNUMBER(AH43),個人種目入力!G48,"")</f>
        <v/>
      </c>
      <c r="AN43">
        <f t="shared" si="30"/>
        <v>42</v>
      </c>
      <c r="AO43" t="str">
        <f t="shared" si="17"/>
        <v/>
      </c>
      <c r="AP43" t="str">
        <f t="shared" si="18"/>
        <v/>
      </c>
      <c r="AQ43" t="str">
        <f t="shared" si="19"/>
        <v/>
      </c>
      <c r="AR43" t="str">
        <f t="shared" si="20"/>
        <v/>
      </c>
      <c r="AS43" t="str">
        <f t="shared" si="34"/>
        <v/>
      </c>
      <c r="AT43" t="str">
        <f t="shared" si="34"/>
        <v/>
      </c>
      <c r="AU43" t="str">
        <f t="shared" si="34"/>
        <v/>
      </c>
      <c r="AV43" t="str">
        <f t="shared" si="34"/>
        <v/>
      </c>
      <c r="AW43" t="str">
        <f t="shared" si="34"/>
        <v/>
      </c>
      <c r="AY43" s="77" t="str">
        <f>IF(ISERR(SMALL($AO$2:$AO$51,42)),"",(SMALL($AO$2:$AO$51,42)))</f>
        <v/>
      </c>
      <c r="AZ43" s="77" t="str">
        <f t="shared" si="21"/>
        <v/>
      </c>
      <c r="BA43" s="77" t="str">
        <f t="shared" si="22"/>
        <v/>
      </c>
      <c r="BB43" s="77" t="str">
        <f t="shared" si="23"/>
        <v/>
      </c>
      <c r="BC43" s="77" t="str">
        <f t="shared" si="24"/>
        <v/>
      </c>
      <c r="BD43" s="77" t="str">
        <f t="shared" si="25"/>
        <v/>
      </c>
      <c r="BE43" s="77" t="str">
        <f t="shared" si="26"/>
        <v/>
      </c>
      <c r="BF43" s="77" t="str">
        <f t="shared" si="27"/>
        <v/>
      </c>
      <c r="BG43" s="77" t="str">
        <f t="shared" si="28"/>
        <v/>
      </c>
    </row>
    <row r="44" spans="1:59">
      <c r="A44" t="str">
        <f>IF(D44="","",IF(COUNTIF($D$2:D44,D44)=1,MAX($A$2:A43)+1,INDEX($A$2:A43,MATCH(D44,$D$2:D43,0),1)))</f>
        <v/>
      </c>
      <c r="B44" t="str">
        <f>IF(D44="","",COUNTIF($D$2:D44,D44))</f>
        <v/>
      </c>
      <c r="C44" t="str">
        <f t="shared" si="33"/>
        <v/>
      </c>
      <c r="D44" t="str">
        <f>IF(個人種目入力!F49="女",個人種目入力!B49,"")</f>
        <v/>
      </c>
      <c r="E44" t="str">
        <f>IF(ISNUMBER(D44),個人種目入力!C49,"")</f>
        <v/>
      </c>
      <c r="F44" t="str">
        <f>IF(ISNUMBER(D44),個人種目入力!D49,"")</f>
        <v/>
      </c>
      <c r="G44" t="str">
        <f>IF(ISNUMBER(D44),個人種目入力!E49,"")</f>
        <v/>
      </c>
      <c r="H44" t="str">
        <f>IF(ISNUMBER(D44),個人種目入力!G49,"")</f>
        <v/>
      </c>
      <c r="J44">
        <f t="shared" si="29"/>
        <v>43</v>
      </c>
      <c r="K44" t="str">
        <f t="shared" si="2"/>
        <v/>
      </c>
      <c r="L44" t="str">
        <f t="shared" si="3"/>
        <v/>
      </c>
      <c r="M44" t="str">
        <f t="shared" si="4"/>
        <v/>
      </c>
      <c r="N44" t="str">
        <f t="shared" si="5"/>
        <v/>
      </c>
      <c r="O44" t="str">
        <f t="shared" si="35"/>
        <v/>
      </c>
      <c r="P44" t="str">
        <f t="shared" si="35"/>
        <v/>
      </c>
      <c r="Q44" t="str">
        <f t="shared" si="35"/>
        <v/>
      </c>
      <c r="R44" t="str">
        <f t="shared" si="36"/>
        <v/>
      </c>
      <c r="S44" t="str">
        <f t="shared" si="36"/>
        <v/>
      </c>
      <c r="U44" s="77" t="str">
        <f>IF(ISERR(SMALL($K$2:$K$51,43)),"",(SMALL($K$2:$K$51,43)))</f>
        <v/>
      </c>
      <c r="V44" s="77" t="str">
        <f t="shared" si="8"/>
        <v/>
      </c>
      <c r="W44" s="77" t="str">
        <f t="shared" si="9"/>
        <v/>
      </c>
      <c r="X44" s="77" t="str">
        <f t="shared" si="10"/>
        <v/>
      </c>
      <c r="Y44" s="77" t="str">
        <f t="shared" si="11"/>
        <v/>
      </c>
      <c r="Z44" s="77" t="str">
        <f t="shared" si="12"/>
        <v/>
      </c>
      <c r="AA44" s="77" t="str">
        <f t="shared" si="13"/>
        <v/>
      </c>
      <c r="AB44" s="77" t="str">
        <f t="shared" si="14"/>
        <v/>
      </c>
      <c r="AC44" s="77" t="str">
        <f t="shared" si="15"/>
        <v/>
      </c>
      <c r="AE44" t="str">
        <f>IF(AH44="","",IF(COUNTIF($AH$2:AH44,AH44)=1,MAX($AE$2:AE43)+1,INDEX($AE$2:AE43,MATCH(AH44,$AH$2:AH43,0),1)))</f>
        <v/>
      </c>
      <c r="AF44" t="str">
        <f>IF(AH44="","",COUNTIF($AH$2:AH44,AH44))</f>
        <v/>
      </c>
      <c r="AG44" t="str">
        <f t="shared" si="16"/>
        <v/>
      </c>
      <c r="AH44" t="str">
        <f>IF(個人種目入力!F49="男",個人種目入力!B49,"")</f>
        <v/>
      </c>
      <c r="AI44" t="str">
        <f>IF(ISNUMBER(AH44),個人種目入力!C49,"")</f>
        <v/>
      </c>
      <c r="AJ44" t="str">
        <f>IF(ISNUMBER(AH44),個人種目入力!D49,"")</f>
        <v/>
      </c>
      <c r="AK44" t="str">
        <f>IF(ISNUMBER(AH44),個人種目入力!E49,"")</f>
        <v/>
      </c>
      <c r="AL44" t="str">
        <f>IF(ISNUMBER(AH44),個人種目入力!G49,"")</f>
        <v/>
      </c>
      <c r="AN44">
        <f t="shared" si="30"/>
        <v>43</v>
      </c>
      <c r="AO44" t="str">
        <f t="shared" si="17"/>
        <v/>
      </c>
      <c r="AP44" t="str">
        <f t="shared" si="18"/>
        <v/>
      </c>
      <c r="AQ44" t="str">
        <f t="shared" si="19"/>
        <v/>
      </c>
      <c r="AR44" t="str">
        <f t="shared" si="20"/>
        <v/>
      </c>
      <c r="AS44" t="str">
        <f t="shared" si="34"/>
        <v/>
      </c>
      <c r="AT44" t="str">
        <f t="shared" si="34"/>
        <v/>
      </c>
      <c r="AU44" t="str">
        <f t="shared" si="34"/>
        <v/>
      </c>
      <c r="AV44" t="str">
        <f t="shared" si="34"/>
        <v/>
      </c>
      <c r="AW44" t="str">
        <f t="shared" si="34"/>
        <v/>
      </c>
      <c r="AY44" s="77" t="str">
        <f>IF(ISERR(SMALL($AO$2:$AO$51,43)),"",(SMALL($AO$2:$AO$51,43)))</f>
        <v/>
      </c>
      <c r="AZ44" s="77" t="str">
        <f t="shared" si="21"/>
        <v/>
      </c>
      <c r="BA44" s="77" t="str">
        <f t="shared" si="22"/>
        <v/>
      </c>
      <c r="BB44" s="77" t="str">
        <f t="shared" si="23"/>
        <v/>
      </c>
      <c r="BC44" s="77" t="str">
        <f t="shared" si="24"/>
        <v/>
      </c>
      <c r="BD44" s="77" t="str">
        <f t="shared" si="25"/>
        <v/>
      </c>
      <c r="BE44" s="77" t="str">
        <f t="shared" si="26"/>
        <v/>
      </c>
      <c r="BF44" s="77" t="str">
        <f t="shared" si="27"/>
        <v/>
      </c>
      <c r="BG44" s="77" t="str">
        <f t="shared" si="28"/>
        <v/>
      </c>
    </row>
    <row r="45" spans="1:59">
      <c r="A45" t="str">
        <f>IF(D45="","",IF(COUNTIF($D$2:D45,D45)=1,MAX($A$2:A44)+1,INDEX($A$2:A44,MATCH(D45,$D$2:D44,0),1)))</f>
        <v/>
      </c>
      <c r="B45" t="str">
        <f>IF(D45="","",COUNTIF($D$2:D45,D45))</f>
        <v/>
      </c>
      <c r="C45" t="str">
        <f t="shared" si="33"/>
        <v/>
      </c>
      <c r="D45" t="str">
        <f>IF(個人種目入力!F50="女",個人種目入力!B50,"")</f>
        <v/>
      </c>
      <c r="E45" t="str">
        <f>IF(ISNUMBER(D45),個人種目入力!C50,"")</f>
        <v/>
      </c>
      <c r="F45" t="str">
        <f>IF(ISNUMBER(D45),個人種目入力!D50,"")</f>
        <v/>
      </c>
      <c r="G45" t="str">
        <f>IF(ISNUMBER(D45),個人種目入力!E50,"")</f>
        <v/>
      </c>
      <c r="H45" t="str">
        <f>IF(ISNUMBER(D45),個人種目入力!G50,"")</f>
        <v/>
      </c>
      <c r="J45">
        <f t="shared" si="29"/>
        <v>44</v>
      </c>
      <c r="K45" t="str">
        <f t="shared" si="2"/>
        <v/>
      </c>
      <c r="L45" t="str">
        <f t="shared" si="3"/>
        <v/>
      </c>
      <c r="M45" t="str">
        <f t="shared" si="4"/>
        <v/>
      </c>
      <c r="N45" t="str">
        <f t="shared" si="5"/>
        <v/>
      </c>
      <c r="O45" t="str">
        <f t="shared" si="35"/>
        <v/>
      </c>
      <c r="P45" t="str">
        <f t="shared" si="35"/>
        <v/>
      </c>
      <c r="Q45" t="str">
        <f t="shared" si="35"/>
        <v/>
      </c>
      <c r="R45" t="str">
        <f t="shared" si="36"/>
        <v/>
      </c>
      <c r="S45" t="str">
        <f t="shared" si="36"/>
        <v/>
      </c>
      <c r="U45" s="77" t="str">
        <f>IF(ISERR(SMALL($K$2:$K$51,44)),"",(SMALL($K$2:$K$51,44)))</f>
        <v/>
      </c>
      <c r="V45" s="77" t="str">
        <f t="shared" si="8"/>
        <v/>
      </c>
      <c r="W45" s="77" t="str">
        <f t="shared" si="9"/>
        <v/>
      </c>
      <c r="X45" s="77" t="str">
        <f t="shared" si="10"/>
        <v/>
      </c>
      <c r="Y45" s="77" t="str">
        <f t="shared" si="11"/>
        <v/>
      </c>
      <c r="Z45" s="77" t="str">
        <f t="shared" si="12"/>
        <v/>
      </c>
      <c r="AA45" s="77" t="str">
        <f t="shared" si="13"/>
        <v/>
      </c>
      <c r="AB45" s="77" t="str">
        <f t="shared" si="14"/>
        <v/>
      </c>
      <c r="AC45" s="77" t="str">
        <f t="shared" si="15"/>
        <v/>
      </c>
      <c r="AE45" t="str">
        <f>IF(AH45="","",IF(COUNTIF($AH$2:AH45,AH45)=1,MAX($AE$2:AE44)+1,INDEX($AE$2:AE44,MATCH(AH45,$AH$2:AH44,0),1)))</f>
        <v/>
      </c>
      <c r="AF45" t="str">
        <f>IF(AH45="","",COUNTIF($AH$2:AH45,AH45))</f>
        <v/>
      </c>
      <c r="AG45" t="str">
        <f t="shared" si="16"/>
        <v/>
      </c>
      <c r="AH45" t="str">
        <f>IF(個人種目入力!F50="男",個人種目入力!B50,"")</f>
        <v/>
      </c>
      <c r="AI45" t="str">
        <f>IF(ISNUMBER(AH45),個人種目入力!C50,"")</f>
        <v/>
      </c>
      <c r="AJ45" t="str">
        <f>IF(ISNUMBER(AH45),個人種目入力!D50,"")</f>
        <v/>
      </c>
      <c r="AK45" t="str">
        <f>IF(ISNUMBER(AH45),個人種目入力!E50,"")</f>
        <v/>
      </c>
      <c r="AL45" t="str">
        <f>IF(ISNUMBER(AH45),個人種目入力!G50,"")</f>
        <v/>
      </c>
      <c r="AN45">
        <f t="shared" si="30"/>
        <v>44</v>
      </c>
      <c r="AO45" t="str">
        <f t="shared" si="17"/>
        <v/>
      </c>
      <c r="AP45" t="str">
        <f t="shared" si="18"/>
        <v/>
      </c>
      <c r="AQ45" t="str">
        <f t="shared" si="19"/>
        <v/>
      </c>
      <c r="AR45" t="str">
        <f t="shared" si="20"/>
        <v/>
      </c>
      <c r="AS45" t="str">
        <f t="shared" si="34"/>
        <v/>
      </c>
      <c r="AT45" t="str">
        <f t="shared" si="34"/>
        <v/>
      </c>
      <c r="AU45" t="str">
        <f t="shared" si="34"/>
        <v/>
      </c>
      <c r="AV45" t="str">
        <f t="shared" si="34"/>
        <v/>
      </c>
      <c r="AW45" t="str">
        <f t="shared" si="34"/>
        <v/>
      </c>
      <c r="AY45" s="77" t="str">
        <f>IF(ISERR(SMALL($AO$2:$AO$51,44)),"",(SMALL($AO$2:$AO$51,44)))</f>
        <v/>
      </c>
      <c r="AZ45" s="77" t="str">
        <f t="shared" si="21"/>
        <v/>
      </c>
      <c r="BA45" s="77" t="str">
        <f t="shared" si="22"/>
        <v/>
      </c>
      <c r="BB45" s="77" t="str">
        <f t="shared" si="23"/>
        <v/>
      </c>
      <c r="BC45" s="77" t="str">
        <f t="shared" si="24"/>
        <v/>
      </c>
      <c r="BD45" s="77" t="str">
        <f t="shared" si="25"/>
        <v/>
      </c>
      <c r="BE45" s="77" t="str">
        <f t="shared" si="26"/>
        <v/>
      </c>
      <c r="BF45" s="77" t="str">
        <f t="shared" si="27"/>
        <v/>
      </c>
      <c r="BG45" s="77" t="str">
        <f t="shared" si="28"/>
        <v/>
      </c>
    </row>
    <row r="46" spans="1:59">
      <c r="A46" t="str">
        <f>IF(D46="","",IF(COUNTIF($D$2:D46,D46)=1,MAX($A$2:A45)+1,INDEX($A$2:A45,MATCH(D46,$D$2:D45,0),1)))</f>
        <v/>
      </c>
      <c r="B46" t="str">
        <f>IF(D46="","",COUNTIF($D$2:D46,D46))</f>
        <v/>
      </c>
      <c r="C46" t="str">
        <f t="shared" si="33"/>
        <v/>
      </c>
      <c r="D46" t="str">
        <f>IF(個人種目入力!F51="女",個人種目入力!B51,"")</f>
        <v/>
      </c>
      <c r="E46" t="str">
        <f>IF(ISNUMBER(D46),個人種目入力!C51,"")</f>
        <v/>
      </c>
      <c r="F46" t="str">
        <f>IF(ISNUMBER(D46),個人種目入力!D51,"")</f>
        <v/>
      </c>
      <c r="G46" t="str">
        <f>IF(ISNUMBER(D46),個人種目入力!E51,"")</f>
        <v/>
      </c>
      <c r="H46" t="str">
        <f>IF(ISNUMBER(D46),個人種目入力!G51,"")</f>
        <v/>
      </c>
      <c r="J46">
        <f t="shared" si="29"/>
        <v>45</v>
      </c>
      <c r="K46" t="str">
        <f t="shared" si="2"/>
        <v/>
      </c>
      <c r="L46" t="str">
        <f t="shared" si="3"/>
        <v/>
      </c>
      <c r="M46" t="str">
        <f t="shared" si="4"/>
        <v/>
      </c>
      <c r="N46" t="str">
        <f t="shared" si="5"/>
        <v/>
      </c>
      <c r="O46" t="str">
        <f t="shared" si="35"/>
        <v/>
      </c>
      <c r="P46" t="str">
        <f t="shared" si="35"/>
        <v/>
      </c>
      <c r="Q46" t="str">
        <f t="shared" si="35"/>
        <v/>
      </c>
      <c r="R46" t="str">
        <f t="shared" si="36"/>
        <v/>
      </c>
      <c r="S46" t="str">
        <f t="shared" si="36"/>
        <v/>
      </c>
      <c r="U46" s="77" t="str">
        <f>IF(ISERR(SMALL($K$2:$K$51,45)),"",(SMALL($K$2:$K$51,45)))</f>
        <v/>
      </c>
      <c r="V46" s="77" t="str">
        <f t="shared" si="8"/>
        <v/>
      </c>
      <c r="W46" s="77" t="str">
        <f t="shared" si="9"/>
        <v/>
      </c>
      <c r="X46" s="77" t="str">
        <f t="shared" si="10"/>
        <v/>
      </c>
      <c r="Y46" s="77" t="str">
        <f t="shared" si="11"/>
        <v/>
      </c>
      <c r="Z46" s="77" t="str">
        <f t="shared" si="12"/>
        <v/>
      </c>
      <c r="AA46" s="77" t="str">
        <f t="shared" si="13"/>
        <v/>
      </c>
      <c r="AB46" s="77" t="str">
        <f t="shared" si="14"/>
        <v/>
      </c>
      <c r="AC46" s="77" t="str">
        <f t="shared" si="15"/>
        <v/>
      </c>
      <c r="AE46" t="str">
        <f>IF(AH46="","",IF(COUNTIF($AH$2:AH46,AH46)=1,MAX($AE$2:AE45)+1,INDEX($AE$2:AE45,MATCH(AH46,$AH$2:AH45,0),1)))</f>
        <v/>
      </c>
      <c r="AF46" t="str">
        <f>IF(AH46="","",COUNTIF($AH$2:AH46,AH46))</f>
        <v/>
      </c>
      <c r="AG46" t="str">
        <f t="shared" si="16"/>
        <v/>
      </c>
      <c r="AH46" t="str">
        <f>IF(個人種目入力!F51="男",個人種目入力!B51,"")</f>
        <v/>
      </c>
      <c r="AI46" t="str">
        <f>IF(ISNUMBER(AH46),個人種目入力!C51,"")</f>
        <v/>
      </c>
      <c r="AJ46" t="str">
        <f>IF(ISNUMBER(AH46),個人種目入力!D51,"")</f>
        <v/>
      </c>
      <c r="AK46" t="str">
        <f>IF(ISNUMBER(AH46),個人種目入力!E51,"")</f>
        <v/>
      </c>
      <c r="AL46" t="str">
        <f>IF(ISNUMBER(AH46),個人種目入力!G51,"")</f>
        <v/>
      </c>
      <c r="AN46">
        <f t="shared" si="30"/>
        <v>45</v>
      </c>
      <c r="AO46" t="str">
        <f t="shared" si="17"/>
        <v/>
      </c>
      <c r="AP46" t="str">
        <f t="shared" si="18"/>
        <v/>
      </c>
      <c r="AQ46" t="str">
        <f t="shared" si="19"/>
        <v/>
      </c>
      <c r="AR46" t="str">
        <f t="shared" si="20"/>
        <v/>
      </c>
      <c r="AS46" t="str">
        <f t="shared" si="34"/>
        <v/>
      </c>
      <c r="AT46" t="str">
        <f t="shared" si="34"/>
        <v/>
      </c>
      <c r="AU46" t="str">
        <f t="shared" si="34"/>
        <v/>
      </c>
      <c r="AV46" t="str">
        <f t="shared" si="34"/>
        <v/>
      </c>
      <c r="AW46" t="str">
        <f t="shared" si="34"/>
        <v/>
      </c>
      <c r="AY46" s="77" t="str">
        <f>IF(ISERR(SMALL($AO$2:$AO$51,45)),"",(SMALL($AO$2:$AO$51,45)))</f>
        <v/>
      </c>
      <c r="AZ46" s="77" t="str">
        <f t="shared" si="21"/>
        <v/>
      </c>
      <c r="BA46" s="77" t="str">
        <f t="shared" si="22"/>
        <v/>
      </c>
      <c r="BB46" s="77" t="str">
        <f t="shared" si="23"/>
        <v/>
      </c>
      <c r="BC46" s="77" t="str">
        <f t="shared" si="24"/>
        <v/>
      </c>
      <c r="BD46" s="77" t="str">
        <f t="shared" si="25"/>
        <v/>
      </c>
      <c r="BE46" s="77" t="str">
        <f t="shared" si="26"/>
        <v/>
      </c>
      <c r="BF46" s="77" t="str">
        <f t="shared" si="27"/>
        <v/>
      </c>
      <c r="BG46" s="77" t="str">
        <f t="shared" si="28"/>
        <v/>
      </c>
    </row>
    <row r="47" spans="1:59">
      <c r="A47" t="str">
        <f>IF(D47="","",IF(COUNTIF($D$2:D47,D47)=1,MAX($A$2:A46)+1,INDEX($A$2:A46,MATCH(D47,$D$2:D46,0),1)))</f>
        <v/>
      </c>
      <c r="B47" t="str">
        <f>IF(D47="","",COUNTIF($D$2:D47,D47))</f>
        <v/>
      </c>
      <c r="C47" t="str">
        <f t="shared" si="33"/>
        <v/>
      </c>
      <c r="D47" t="str">
        <f>IF(個人種目入力!F52="女",個人種目入力!B52,"")</f>
        <v/>
      </c>
      <c r="E47" t="str">
        <f>IF(ISNUMBER(D47),個人種目入力!C52,"")</f>
        <v/>
      </c>
      <c r="F47" t="str">
        <f>IF(ISNUMBER(D47),個人種目入力!D52,"")</f>
        <v/>
      </c>
      <c r="G47" t="str">
        <f>IF(ISNUMBER(D47),個人種目入力!E52,"")</f>
        <v/>
      </c>
      <c r="H47" t="str">
        <f>IF(ISNUMBER(D47),個人種目入力!G52,"")</f>
        <v/>
      </c>
      <c r="J47">
        <f t="shared" si="29"/>
        <v>46</v>
      </c>
      <c r="K47" t="str">
        <f t="shared" si="2"/>
        <v/>
      </c>
      <c r="L47" t="str">
        <f t="shared" si="3"/>
        <v/>
      </c>
      <c r="M47" t="str">
        <f t="shared" si="4"/>
        <v/>
      </c>
      <c r="N47" t="str">
        <f t="shared" si="5"/>
        <v/>
      </c>
      <c r="O47" t="str">
        <f t="shared" si="35"/>
        <v/>
      </c>
      <c r="P47" t="str">
        <f t="shared" si="35"/>
        <v/>
      </c>
      <c r="Q47" t="str">
        <f t="shared" si="35"/>
        <v/>
      </c>
      <c r="R47" t="str">
        <f t="shared" si="36"/>
        <v/>
      </c>
      <c r="S47" t="str">
        <f t="shared" si="36"/>
        <v/>
      </c>
      <c r="U47" s="77" t="str">
        <f>IF(ISERR(SMALL($K$2:$K$51,46)),"",(SMALL($K$2:$K$51,46)))</f>
        <v/>
      </c>
      <c r="V47" s="77" t="str">
        <f t="shared" si="8"/>
        <v/>
      </c>
      <c r="W47" s="77" t="str">
        <f t="shared" si="9"/>
        <v/>
      </c>
      <c r="X47" s="77" t="str">
        <f t="shared" si="10"/>
        <v/>
      </c>
      <c r="Y47" s="77" t="str">
        <f t="shared" si="11"/>
        <v/>
      </c>
      <c r="Z47" s="77" t="str">
        <f t="shared" si="12"/>
        <v/>
      </c>
      <c r="AA47" s="77" t="str">
        <f t="shared" si="13"/>
        <v/>
      </c>
      <c r="AB47" s="77" t="str">
        <f t="shared" si="14"/>
        <v/>
      </c>
      <c r="AC47" s="77" t="str">
        <f t="shared" si="15"/>
        <v/>
      </c>
      <c r="AE47" t="str">
        <f>IF(AH47="","",IF(COUNTIF($AH$2:AH47,AH47)=1,MAX($AE$2:AE46)+1,INDEX($AE$2:AE46,MATCH(AH47,$AH$2:AH46,0),1)))</f>
        <v/>
      </c>
      <c r="AF47" t="str">
        <f>IF(AH47="","",COUNTIF($AH$2:AH47,AH47))</f>
        <v/>
      </c>
      <c r="AG47" t="str">
        <f t="shared" si="16"/>
        <v/>
      </c>
      <c r="AH47" t="str">
        <f>IF(個人種目入力!F52="男",個人種目入力!B52,"")</f>
        <v/>
      </c>
      <c r="AI47" t="str">
        <f>IF(ISNUMBER(AH47),個人種目入力!C52,"")</f>
        <v/>
      </c>
      <c r="AJ47" t="str">
        <f>IF(ISNUMBER(AH47),個人種目入力!D52,"")</f>
        <v/>
      </c>
      <c r="AK47" t="str">
        <f>IF(ISNUMBER(AH47),個人種目入力!E52,"")</f>
        <v/>
      </c>
      <c r="AL47" t="str">
        <f>IF(ISNUMBER(AH47),個人種目入力!G52,"")</f>
        <v/>
      </c>
      <c r="AN47">
        <f t="shared" si="30"/>
        <v>46</v>
      </c>
      <c r="AO47" t="str">
        <f t="shared" si="17"/>
        <v/>
      </c>
      <c r="AP47" t="str">
        <f t="shared" si="18"/>
        <v/>
      </c>
      <c r="AQ47" t="str">
        <f t="shared" si="19"/>
        <v/>
      </c>
      <c r="AR47" t="str">
        <f t="shared" si="20"/>
        <v/>
      </c>
      <c r="AS47" t="str">
        <f t="shared" si="34"/>
        <v/>
      </c>
      <c r="AT47" t="str">
        <f t="shared" si="34"/>
        <v/>
      </c>
      <c r="AU47" t="str">
        <f t="shared" si="34"/>
        <v/>
      </c>
      <c r="AV47" t="str">
        <f t="shared" si="34"/>
        <v/>
      </c>
      <c r="AW47" t="str">
        <f t="shared" si="34"/>
        <v/>
      </c>
      <c r="AY47" s="77" t="str">
        <f>IF(ISERR(SMALL($AO$2:$AO$51,46)),"",(SMALL($AO$2:$AO$51,46)))</f>
        <v/>
      </c>
      <c r="AZ47" s="77" t="str">
        <f t="shared" si="21"/>
        <v/>
      </c>
      <c r="BA47" s="77" t="str">
        <f t="shared" si="22"/>
        <v/>
      </c>
      <c r="BB47" s="77" t="str">
        <f t="shared" si="23"/>
        <v/>
      </c>
      <c r="BC47" s="77" t="str">
        <f t="shared" si="24"/>
        <v/>
      </c>
      <c r="BD47" s="77" t="str">
        <f t="shared" si="25"/>
        <v/>
      </c>
      <c r="BE47" s="77" t="str">
        <f t="shared" si="26"/>
        <v/>
      </c>
      <c r="BF47" s="77" t="str">
        <f t="shared" si="27"/>
        <v/>
      </c>
      <c r="BG47" s="77" t="str">
        <f t="shared" si="28"/>
        <v/>
      </c>
    </row>
    <row r="48" spans="1:59">
      <c r="A48" t="str">
        <f>IF(D48="","",IF(COUNTIF($D$2:D48,D48)=1,MAX($A$2:A47)+1,INDEX($A$2:A47,MATCH(D48,$D$2:D47,0),1)))</f>
        <v/>
      </c>
      <c r="B48" t="str">
        <f>IF(D48="","",COUNTIF($D$2:D48,D48))</f>
        <v/>
      </c>
      <c r="C48" t="str">
        <f t="shared" si="33"/>
        <v/>
      </c>
      <c r="D48" t="str">
        <f>IF(個人種目入力!F53="女",個人種目入力!B53,"")</f>
        <v/>
      </c>
      <c r="E48" t="str">
        <f>IF(ISNUMBER(D48),個人種目入力!C53,"")</f>
        <v/>
      </c>
      <c r="F48" t="str">
        <f>IF(ISNUMBER(D48),個人種目入力!D53,"")</f>
        <v/>
      </c>
      <c r="G48" t="str">
        <f>IF(ISNUMBER(D48),個人種目入力!E53,"")</f>
        <v/>
      </c>
      <c r="H48" t="str">
        <f>IF(ISNUMBER(D48),個人種目入力!G53,"")</f>
        <v/>
      </c>
      <c r="J48">
        <f t="shared" si="29"/>
        <v>47</v>
      </c>
      <c r="K48" t="str">
        <f t="shared" si="2"/>
        <v/>
      </c>
      <c r="L48" t="str">
        <f t="shared" si="3"/>
        <v/>
      </c>
      <c r="M48" t="str">
        <f t="shared" si="4"/>
        <v/>
      </c>
      <c r="N48" t="str">
        <f t="shared" si="5"/>
        <v/>
      </c>
      <c r="O48" t="str">
        <f t="shared" si="35"/>
        <v/>
      </c>
      <c r="P48" t="str">
        <f t="shared" si="35"/>
        <v/>
      </c>
      <c r="Q48" t="str">
        <f t="shared" si="35"/>
        <v/>
      </c>
      <c r="R48" t="str">
        <f t="shared" si="36"/>
        <v/>
      </c>
      <c r="S48" t="str">
        <f t="shared" si="36"/>
        <v/>
      </c>
      <c r="U48" s="77" t="str">
        <f>IF(ISERR(SMALL($K$2:$K$51,47)),"",(SMALL($K$2:$K$51,47)))</f>
        <v/>
      </c>
      <c r="V48" s="77" t="str">
        <f t="shared" si="8"/>
        <v/>
      </c>
      <c r="W48" s="77" t="str">
        <f t="shared" si="9"/>
        <v/>
      </c>
      <c r="X48" s="77" t="str">
        <f t="shared" si="10"/>
        <v/>
      </c>
      <c r="Y48" s="77" t="str">
        <f t="shared" si="11"/>
        <v/>
      </c>
      <c r="Z48" s="77" t="str">
        <f t="shared" si="12"/>
        <v/>
      </c>
      <c r="AA48" s="77" t="str">
        <f t="shared" si="13"/>
        <v/>
      </c>
      <c r="AB48" s="77" t="str">
        <f t="shared" si="14"/>
        <v/>
      </c>
      <c r="AC48" s="77" t="str">
        <f t="shared" si="15"/>
        <v/>
      </c>
      <c r="AE48" t="str">
        <f>IF(AH48="","",IF(COUNTIF($AH$2:AH48,AH48)=1,MAX($AE$2:AE47)+1,INDEX($AE$2:AE47,MATCH(AH48,$AH$2:AH47,0),1)))</f>
        <v/>
      </c>
      <c r="AF48" t="str">
        <f>IF(AH48="","",COUNTIF($AH$2:AH48,AH48))</f>
        <v/>
      </c>
      <c r="AG48" t="str">
        <f t="shared" si="16"/>
        <v/>
      </c>
      <c r="AH48" t="str">
        <f>IF(個人種目入力!F53="男",個人種目入力!B53,"")</f>
        <v/>
      </c>
      <c r="AI48" t="str">
        <f>IF(ISNUMBER(AH48),個人種目入力!C53,"")</f>
        <v/>
      </c>
      <c r="AJ48" t="str">
        <f>IF(ISNUMBER(AH48),個人種目入力!D53,"")</f>
        <v/>
      </c>
      <c r="AK48" t="str">
        <f>IF(ISNUMBER(AH48),個人種目入力!E53,"")</f>
        <v/>
      </c>
      <c r="AL48" t="str">
        <f>IF(ISNUMBER(AH48),個人種目入力!G53,"")</f>
        <v/>
      </c>
      <c r="AN48">
        <f t="shared" si="30"/>
        <v>47</v>
      </c>
      <c r="AO48" t="str">
        <f t="shared" si="17"/>
        <v/>
      </c>
      <c r="AP48" t="str">
        <f t="shared" si="18"/>
        <v/>
      </c>
      <c r="AQ48" t="str">
        <f t="shared" si="19"/>
        <v/>
      </c>
      <c r="AR48" t="str">
        <f t="shared" si="20"/>
        <v/>
      </c>
      <c r="AS48" t="str">
        <f t="shared" si="34"/>
        <v/>
      </c>
      <c r="AT48" t="str">
        <f t="shared" si="34"/>
        <v/>
      </c>
      <c r="AU48" t="str">
        <f t="shared" si="34"/>
        <v/>
      </c>
      <c r="AV48" t="str">
        <f t="shared" si="34"/>
        <v/>
      </c>
      <c r="AW48" t="str">
        <f t="shared" si="34"/>
        <v/>
      </c>
      <c r="AY48" s="77" t="str">
        <f>IF(ISERR(SMALL($AO$2:$AO$51,47)),"",(SMALL($AO$2:$AO$51,47)))</f>
        <v/>
      </c>
      <c r="AZ48" s="77" t="str">
        <f t="shared" si="21"/>
        <v/>
      </c>
      <c r="BA48" s="77" t="str">
        <f t="shared" si="22"/>
        <v/>
      </c>
      <c r="BB48" s="77" t="str">
        <f t="shared" si="23"/>
        <v/>
      </c>
      <c r="BC48" s="77" t="str">
        <f t="shared" si="24"/>
        <v/>
      </c>
      <c r="BD48" s="77" t="str">
        <f t="shared" si="25"/>
        <v/>
      </c>
      <c r="BE48" s="77" t="str">
        <f t="shared" si="26"/>
        <v/>
      </c>
      <c r="BF48" s="77" t="str">
        <f t="shared" si="27"/>
        <v/>
      </c>
      <c r="BG48" s="77" t="str">
        <f t="shared" si="28"/>
        <v/>
      </c>
    </row>
    <row r="49" spans="1:59">
      <c r="A49" t="str">
        <f>IF(D49="","",IF(COUNTIF($D$2:D49,D49)=1,MAX($A$2:A48)+1,INDEX($A$2:A48,MATCH(D49,$D$2:D48,0),1)))</f>
        <v/>
      </c>
      <c r="B49" t="str">
        <f>IF(D49="","",COUNTIF($D$2:D49,D49))</f>
        <v/>
      </c>
      <c r="C49" t="str">
        <f t="shared" si="33"/>
        <v/>
      </c>
      <c r="D49" t="str">
        <f>IF(個人種目入力!F54="女",個人種目入力!B54,"")</f>
        <v/>
      </c>
      <c r="E49" t="str">
        <f>IF(ISNUMBER(D49),個人種目入力!C54,"")</f>
        <v/>
      </c>
      <c r="F49" t="str">
        <f>IF(ISNUMBER(D49),個人種目入力!D54,"")</f>
        <v/>
      </c>
      <c r="G49" t="str">
        <f>IF(ISNUMBER(D49),個人種目入力!E54,"")</f>
        <v/>
      </c>
      <c r="H49" t="str">
        <f>IF(ISNUMBER(D49),個人種目入力!G54,"")</f>
        <v/>
      </c>
      <c r="J49">
        <f t="shared" si="29"/>
        <v>48</v>
      </c>
      <c r="K49" t="str">
        <f t="shared" si="2"/>
        <v/>
      </c>
      <c r="L49" t="str">
        <f t="shared" si="3"/>
        <v/>
      </c>
      <c r="M49" t="str">
        <f t="shared" si="4"/>
        <v/>
      </c>
      <c r="N49" t="str">
        <f t="shared" si="5"/>
        <v/>
      </c>
      <c r="O49" t="str">
        <f t="shared" si="35"/>
        <v/>
      </c>
      <c r="P49" t="str">
        <f t="shared" si="35"/>
        <v/>
      </c>
      <c r="Q49" t="str">
        <f t="shared" si="35"/>
        <v/>
      </c>
      <c r="R49" t="str">
        <f t="shared" si="36"/>
        <v/>
      </c>
      <c r="S49" t="str">
        <f t="shared" si="36"/>
        <v/>
      </c>
      <c r="U49" s="77" t="str">
        <f>IF(ISERR(SMALL($K$2:$K$51,48)),"",(SMALL($K$2:$K$51,48)))</f>
        <v/>
      </c>
      <c r="V49" s="77" t="str">
        <f t="shared" si="8"/>
        <v/>
      </c>
      <c r="W49" s="77" t="str">
        <f t="shared" si="9"/>
        <v/>
      </c>
      <c r="X49" s="77" t="str">
        <f t="shared" si="10"/>
        <v/>
      </c>
      <c r="Y49" s="77" t="str">
        <f t="shared" si="11"/>
        <v/>
      </c>
      <c r="Z49" s="77" t="str">
        <f t="shared" si="12"/>
        <v/>
      </c>
      <c r="AA49" s="77" t="str">
        <f t="shared" si="13"/>
        <v/>
      </c>
      <c r="AB49" s="77" t="str">
        <f t="shared" si="14"/>
        <v/>
      </c>
      <c r="AC49" s="77" t="str">
        <f t="shared" si="15"/>
        <v/>
      </c>
      <c r="AE49" t="str">
        <f>IF(AH49="","",IF(COUNTIF($AH$2:AH49,AH49)=1,MAX($AE$2:AE48)+1,INDEX($AE$2:AE48,MATCH(AH49,$AH$2:AH48,0),1)))</f>
        <v/>
      </c>
      <c r="AF49" t="str">
        <f>IF(AH49="","",COUNTIF($AH$2:AH49,AH49))</f>
        <v/>
      </c>
      <c r="AG49" t="str">
        <f t="shared" si="16"/>
        <v/>
      </c>
      <c r="AH49" t="str">
        <f>IF(個人種目入力!F54="男",個人種目入力!B54,"")</f>
        <v/>
      </c>
      <c r="AI49" t="str">
        <f>IF(ISNUMBER(AH49),個人種目入力!C54,"")</f>
        <v/>
      </c>
      <c r="AJ49" t="str">
        <f>IF(ISNUMBER(AH49),個人種目入力!D54,"")</f>
        <v/>
      </c>
      <c r="AK49" t="str">
        <f>IF(ISNUMBER(AH49),個人種目入力!E54,"")</f>
        <v/>
      </c>
      <c r="AL49" t="str">
        <f>IF(ISNUMBER(AH49),個人種目入力!G54,"")</f>
        <v/>
      </c>
      <c r="AN49">
        <f t="shared" si="30"/>
        <v>48</v>
      </c>
      <c r="AO49" t="str">
        <f t="shared" si="17"/>
        <v/>
      </c>
      <c r="AP49" t="str">
        <f t="shared" si="18"/>
        <v/>
      </c>
      <c r="AQ49" t="str">
        <f t="shared" si="19"/>
        <v/>
      </c>
      <c r="AR49" t="str">
        <f t="shared" si="20"/>
        <v/>
      </c>
      <c r="AS49" t="str">
        <f t="shared" si="34"/>
        <v/>
      </c>
      <c r="AT49" t="str">
        <f t="shared" si="34"/>
        <v/>
      </c>
      <c r="AU49" t="str">
        <f t="shared" si="34"/>
        <v/>
      </c>
      <c r="AV49" t="str">
        <f t="shared" si="34"/>
        <v/>
      </c>
      <c r="AW49" t="str">
        <f t="shared" si="34"/>
        <v/>
      </c>
      <c r="AY49" s="77" t="str">
        <f>IF(ISERR(SMALL($AO$2:$AO$51,48)),"",(SMALL($AO$2:$AO$51,48)))</f>
        <v/>
      </c>
      <c r="AZ49" s="77" t="str">
        <f t="shared" si="21"/>
        <v/>
      </c>
      <c r="BA49" s="77" t="str">
        <f t="shared" si="22"/>
        <v/>
      </c>
      <c r="BB49" s="77" t="str">
        <f t="shared" si="23"/>
        <v/>
      </c>
      <c r="BC49" s="77" t="str">
        <f t="shared" si="24"/>
        <v/>
      </c>
      <c r="BD49" s="77" t="str">
        <f t="shared" si="25"/>
        <v/>
      </c>
      <c r="BE49" s="77" t="str">
        <f t="shared" si="26"/>
        <v/>
      </c>
      <c r="BF49" s="77" t="str">
        <f t="shared" si="27"/>
        <v/>
      </c>
      <c r="BG49" s="77" t="str">
        <f t="shared" si="28"/>
        <v/>
      </c>
    </row>
    <row r="50" spans="1:59">
      <c r="A50" t="str">
        <f>IF(D50="","",IF(COUNTIF($D$2:D50,D50)=1,MAX($A$2:A49)+1,INDEX($A$2:A49,MATCH(D50,$D$2:D49,0),1)))</f>
        <v/>
      </c>
      <c r="B50" t="str">
        <f>IF(D50="","",COUNTIF($D$2:D50,D50))</f>
        <v/>
      </c>
      <c r="C50" t="str">
        <f t="shared" si="33"/>
        <v/>
      </c>
      <c r="D50" t="str">
        <f>IF(個人種目入力!F55="女",個人種目入力!B55,"")</f>
        <v/>
      </c>
      <c r="E50" t="str">
        <f>IF(ISNUMBER(D50),個人種目入力!C55,"")</f>
        <v/>
      </c>
      <c r="F50" t="str">
        <f>IF(ISNUMBER(D50),個人種目入力!D55,"")</f>
        <v/>
      </c>
      <c r="G50" t="str">
        <f>IF(ISNUMBER(D50),個人種目入力!E55,"")</f>
        <v/>
      </c>
      <c r="H50" t="str">
        <f>IF(ISNUMBER(D50),個人種目入力!G55,"")</f>
        <v/>
      </c>
      <c r="J50">
        <f t="shared" si="29"/>
        <v>49</v>
      </c>
      <c r="K50" t="str">
        <f t="shared" si="2"/>
        <v/>
      </c>
      <c r="L50" t="str">
        <f t="shared" si="3"/>
        <v/>
      </c>
      <c r="M50" t="str">
        <f t="shared" si="4"/>
        <v/>
      </c>
      <c r="N50" t="str">
        <f t="shared" si="5"/>
        <v/>
      </c>
      <c r="O50" t="str">
        <f t="shared" si="35"/>
        <v/>
      </c>
      <c r="P50" t="str">
        <f t="shared" si="35"/>
        <v/>
      </c>
      <c r="Q50" t="str">
        <f t="shared" si="35"/>
        <v/>
      </c>
      <c r="R50" t="str">
        <f t="shared" si="36"/>
        <v/>
      </c>
      <c r="S50" t="str">
        <f t="shared" si="36"/>
        <v/>
      </c>
      <c r="U50" s="77" t="str">
        <f>IF(ISERR(SMALL($K$2:$K$51,49)),"",(SMALL($K$2:$K$51,49)))</f>
        <v/>
      </c>
      <c r="V50" s="77" t="str">
        <f t="shared" si="8"/>
        <v/>
      </c>
      <c r="W50" s="77" t="str">
        <f t="shared" si="9"/>
        <v/>
      </c>
      <c r="X50" s="77" t="str">
        <f t="shared" si="10"/>
        <v/>
      </c>
      <c r="Y50" s="77" t="str">
        <f t="shared" si="11"/>
        <v/>
      </c>
      <c r="Z50" s="77" t="str">
        <f t="shared" si="12"/>
        <v/>
      </c>
      <c r="AA50" s="77" t="str">
        <f t="shared" si="13"/>
        <v/>
      </c>
      <c r="AB50" s="77" t="str">
        <f t="shared" si="14"/>
        <v/>
      </c>
      <c r="AC50" s="77" t="str">
        <f t="shared" si="15"/>
        <v/>
      </c>
      <c r="AE50" t="str">
        <f>IF(AH50="","",IF(COUNTIF($AH$2:AH50,AH50)=1,MAX($AE$2:AE49)+1,INDEX($AE$2:AE49,MATCH(AH50,$AH$2:AH49,0),1)))</f>
        <v/>
      </c>
      <c r="AF50" t="str">
        <f>IF(AH50="","",COUNTIF($AH$2:AH50,AH50))</f>
        <v/>
      </c>
      <c r="AG50" t="str">
        <f t="shared" si="16"/>
        <v/>
      </c>
      <c r="AH50" t="str">
        <f>IF(個人種目入力!F55="男",個人種目入力!B55,"")</f>
        <v/>
      </c>
      <c r="AI50" t="str">
        <f>IF(ISNUMBER(AH50),個人種目入力!C55,"")</f>
        <v/>
      </c>
      <c r="AJ50" t="str">
        <f>IF(ISNUMBER(AH50),個人種目入力!D55,"")</f>
        <v/>
      </c>
      <c r="AK50" t="str">
        <f>IF(ISNUMBER(AH50),個人種目入力!E55,"")</f>
        <v/>
      </c>
      <c r="AL50" t="str">
        <f>IF(ISNUMBER(AH50),個人種目入力!G55,"")</f>
        <v/>
      </c>
      <c r="AN50">
        <f t="shared" si="30"/>
        <v>49</v>
      </c>
      <c r="AO50" t="str">
        <f t="shared" si="17"/>
        <v/>
      </c>
      <c r="AP50" t="str">
        <f t="shared" si="18"/>
        <v/>
      </c>
      <c r="AQ50" t="str">
        <f t="shared" si="19"/>
        <v/>
      </c>
      <c r="AR50" t="str">
        <f t="shared" si="20"/>
        <v/>
      </c>
      <c r="AS50" t="str">
        <f t="shared" si="34"/>
        <v/>
      </c>
      <c r="AT50" t="str">
        <f t="shared" si="34"/>
        <v/>
      </c>
      <c r="AU50" t="str">
        <f t="shared" si="34"/>
        <v/>
      </c>
      <c r="AV50" t="str">
        <f t="shared" si="34"/>
        <v/>
      </c>
      <c r="AW50" t="str">
        <f t="shared" si="34"/>
        <v/>
      </c>
      <c r="AY50" s="77" t="str">
        <f>IF(ISERR(SMALL($AO$2:$AO$51,49)),"",(SMALL($AO$2:$AO$51,49)))</f>
        <v/>
      </c>
      <c r="AZ50" s="77" t="str">
        <f t="shared" si="21"/>
        <v/>
      </c>
      <c r="BA50" s="77" t="str">
        <f t="shared" si="22"/>
        <v/>
      </c>
      <c r="BB50" s="77" t="str">
        <f t="shared" si="23"/>
        <v/>
      </c>
      <c r="BC50" s="77" t="str">
        <f t="shared" si="24"/>
        <v/>
      </c>
      <c r="BD50" s="77" t="str">
        <f t="shared" si="25"/>
        <v/>
      </c>
      <c r="BE50" s="77" t="str">
        <f t="shared" si="26"/>
        <v/>
      </c>
      <c r="BF50" s="77" t="str">
        <f t="shared" si="27"/>
        <v/>
      </c>
      <c r="BG50" s="77" t="str">
        <f t="shared" si="28"/>
        <v/>
      </c>
    </row>
    <row r="51" spans="1:59">
      <c r="A51" t="str">
        <f>IF(D51="","",IF(COUNTIF($D$2:D51,D51)=1,MAX($A$2:A50)+1,INDEX($A$2:A50,MATCH(D51,$D$2:D50,0),1)))</f>
        <v/>
      </c>
      <c r="B51" t="str">
        <f>IF(D51="","",COUNTIF($D$2:D51,D51))</f>
        <v/>
      </c>
      <c r="C51" t="str">
        <f t="shared" si="33"/>
        <v/>
      </c>
      <c r="D51" t="str">
        <f>IF(個人種目入力!F56="女",個人種目入力!B56,"")</f>
        <v/>
      </c>
      <c r="E51" t="str">
        <f>IF(ISNUMBER(D51),個人種目入力!C56,"")</f>
        <v/>
      </c>
      <c r="F51" t="str">
        <f>IF(ISNUMBER(D51),個人種目入力!D56,"")</f>
        <v/>
      </c>
      <c r="G51" t="str">
        <f>IF(ISNUMBER(D51),個人種目入力!E56,"")</f>
        <v/>
      </c>
      <c r="H51" t="str">
        <f>IF(ISNUMBER(D51),個人種目入力!G56,"")</f>
        <v/>
      </c>
      <c r="J51">
        <f t="shared" si="29"/>
        <v>50</v>
      </c>
      <c r="K51" t="str">
        <f t="shared" si="2"/>
        <v/>
      </c>
      <c r="L51" t="str">
        <f t="shared" si="3"/>
        <v/>
      </c>
      <c r="M51" t="str">
        <f t="shared" si="4"/>
        <v/>
      </c>
      <c r="N51" t="str">
        <f t="shared" si="5"/>
        <v/>
      </c>
      <c r="O51" t="str">
        <f t="shared" si="35"/>
        <v/>
      </c>
      <c r="P51" t="str">
        <f t="shared" si="35"/>
        <v/>
      </c>
      <c r="Q51" t="str">
        <f t="shared" si="35"/>
        <v/>
      </c>
      <c r="R51" t="str">
        <f t="shared" si="36"/>
        <v/>
      </c>
      <c r="S51" t="str">
        <f t="shared" si="36"/>
        <v/>
      </c>
      <c r="U51" s="77" t="str">
        <f>IF(ISERR(SMALL($K$2:$K$51,50)),"",(SMALL($K$2:$K$51,50)))</f>
        <v/>
      </c>
      <c r="V51" s="77" t="str">
        <f t="shared" si="8"/>
        <v/>
      </c>
      <c r="W51" s="77" t="str">
        <f t="shared" si="9"/>
        <v/>
      </c>
      <c r="X51" s="77" t="str">
        <f t="shared" si="10"/>
        <v/>
      </c>
      <c r="Y51" s="77" t="str">
        <f t="shared" si="11"/>
        <v/>
      </c>
      <c r="Z51" s="77" t="str">
        <f t="shared" si="12"/>
        <v/>
      </c>
      <c r="AA51" s="77" t="str">
        <f t="shared" si="13"/>
        <v/>
      </c>
      <c r="AB51" s="77" t="str">
        <f t="shared" si="14"/>
        <v/>
      </c>
      <c r="AC51" s="77" t="str">
        <f t="shared" si="15"/>
        <v/>
      </c>
      <c r="AE51" t="str">
        <f>IF(AH51="","",IF(COUNTIF($AH$2:AH51,AH51)=1,MAX($AE$2:AE50)+1,INDEX($AE$2:AE50,MATCH(AH51,$AH$2:AH50,0),1)))</f>
        <v/>
      </c>
      <c r="AF51" t="str">
        <f>IF(AH51="","",COUNTIF($AH$2:AH51,AH51))</f>
        <v/>
      </c>
      <c r="AG51" t="str">
        <f t="shared" si="16"/>
        <v/>
      </c>
      <c r="AH51" t="str">
        <f>IF(個人種目入力!F56="男",個人種目入力!B56,"")</f>
        <v/>
      </c>
      <c r="AI51" t="str">
        <f>IF(ISNUMBER(AH51),個人種目入力!C56,"")</f>
        <v/>
      </c>
      <c r="AJ51" t="str">
        <f>IF(ISNUMBER(AH51),個人種目入力!D56,"")</f>
        <v/>
      </c>
      <c r="AK51" t="str">
        <f>IF(ISNUMBER(AH51),個人種目入力!E56,"")</f>
        <v/>
      </c>
      <c r="AL51" t="str">
        <f>IF(ISNUMBER(AH51),個人種目入力!G56,"")</f>
        <v/>
      </c>
      <c r="AN51">
        <f t="shared" si="30"/>
        <v>50</v>
      </c>
      <c r="AO51" t="str">
        <f t="shared" si="17"/>
        <v/>
      </c>
      <c r="AP51" t="str">
        <f t="shared" si="18"/>
        <v/>
      </c>
      <c r="AQ51" t="str">
        <f t="shared" si="19"/>
        <v/>
      </c>
      <c r="AR51" t="str">
        <f t="shared" si="20"/>
        <v/>
      </c>
      <c r="AS51" t="str">
        <f t="shared" si="34"/>
        <v/>
      </c>
      <c r="AT51" t="str">
        <f t="shared" si="34"/>
        <v/>
      </c>
      <c r="AU51" t="str">
        <f t="shared" si="34"/>
        <v/>
      </c>
      <c r="AV51" t="str">
        <f t="shared" si="34"/>
        <v/>
      </c>
      <c r="AW51" t="str">
        <f t="shared" si="34"/>
        <v/>
      </c>
      <c r="AY51" s="77" t="str">
        <f>IF(ISERR(SMALL($AO$2:$AO$51,50)),"",(SMALL($AO$2:$AO$51,50)))</f>
        <v/>
      </c>
      <c r="AZ51" s="77" t="str">
        <f t="shared" si="21"/>
        <v/>
      </c>
      <c r="BA51" s="77" t="str">
        <f t="shared" si="22"/>
        <v/>
      </c>
      <c r="BB51" s="77" t="str">
        <f t="shared" si="23"/>
        <v/>
      </c>
      <c r="BC51" s="77" t="str">
        <f t="shared" si="24"/>
        <v/>
      </c>
      <c r="BD51" s="77" t="str">
        <f t="shared" si="25"/>
        <v/>
      </c>
      <c r="BE51" s="77" t="str">
        <f t="shared" si="26"/>
        <v/>
      </c>
      <c r="BF51" s="77" t="str">
        <f t="shared" si="27"/>
        <v/>
      </c>
      <c r="BG51" s="77" t="str">
        <f t="shared" si="28"/>
        <v/>
      </c>
    </row>
    <row r="52" spans="1:59">
      <c r="A52" t="str">
        <f>IF(D52="","",IF(COUNTIF($D$2:D52,D52)=1,MAX($A$2:A51)+1,INDEX($A$2:A51,MATCH(D52,$D$2:D51,0),1)))</f>
        <v/>
      </c>
      <c r="B52" t="str">
        <f>IF(D52="","",COUNTIF($D$2:D52,D52))</f>
        <v/>
      </c>
      <c r="C52" t="str">
        <f t="shared" si="33"/>
        <v/>
      </c>
      <c r="D52" t="str">
        <f>IF(個人種目入力!F57="女",個人種目入力!B57,"")</f>
        <v/>
      </c>
      <c r="E52" t="str">
        <f>IF(ISNUMBER(D52),個人種目入力!C57,"")</f>
        <v/>
      </c>
      <c r="F52" t="str">
        <f>IF(ISNUMBER(D52),個人種目入力!D57,"")</f>
        <v/>
      </c>
      <c r="G52" t="str">
        <f>IF(ISNUMBER(D52),個人種目入力!E57,"")</f>
        <v/>
      </c>
      <c r="H52" t="str">
        <f>IF(ISNUMBER(D52),個人種目入力!G57,"")</f>
        <v/>
      </c>
      <c r="V52" s="77" t="str">
        <f t="shared" si="8"/>
        <v/>
      </c>
      <c r="W52" s="77" t="str">
        <f t="shared" si="9"/>
        <v/>
      </c>
      <c r="X52" s="77" t="str">
        <f t="shared" si="10"/>
        <v/>
      </c>
      <c r="Y52" s="77" t="str">
        <f t="shared" si="11"/>
        <v/>
      </c>
      <c r="Z52" s="77" t="str">
        <f t="shared" si="12"/>
        <v/>
      </c>
      <c r="AA52" s="77" t="str">
        <f t="shared" si="13"/>
        <v/>
      </c>
      <c r="AB52" s="77" t="str">
        <f t="shared" si="14"/>
        <v/>
      </c>
      <c r="AC52" s="77" t="str">
        <f t="shared" si="15"/>
        <v/>
      </c>
      <c r="AE52" t="str">
        <f>IF(AH52="","",IF(COUNTIF($AH$2:AH52,AH52)=1,MAX($AE$2:AE51)+1,INDEX($AE$2:AE51,MATCH(AH52,$AH$2:AH51,0),1)))</f>
        <v/>
      </c>
      <c r="AF52" t="str">
        <f>IF(AH52="","",COUNTIF($AH$2:AH52,AH52))</f>
        <v/>
      </c>
      <c r="AG52" t="str">
        <f t="shared" si="16"/>
        <v/>
      </c>
      <c r="AH52" t="str">
        <f>IF(個人種目入力!F57="男",個人種目入力!B57,"")</f>
        <v/>
      </c>
      <c r="AI52" t="str">
        <f>IF(ISNUMBER(AH52),個人種目入力!C57,"")</f>
        <v/>
      </c>
      <c r="AJ52" t="str">
        <f>IF(ISNUMBER(AH52),個人種目入力!D57,"")</f>
        <v/>
      </c>
      <c r="AK52" t="str">
        <f>IF(ISNUMBER(AH52),個人種目入力!E57,"")</f>
        <v/>
      </c>
      <c r="AL52" t="str">
        <f>IF(ISNUMBER(AH52),個人種目入力!G57,"")</f>
        <v/>
      </c>
      <c r="AY52" s="77" t="str">
        <f t="shared" ref="AY52:AY57" si="37">IF(ISERR(SMALL($AO$2:$AO$51,50)),"",(SMALL($AO$2:$AO$51,50)))</f>
        <v/>
      </c>
      <c r="AZ52" s="77" t="str">
        <f t="shared" si="21"/>
        <v/>
      </c>
      <c r="BA52" s="77" t="str">
        <f t="shared" si="22"/>
        <v/>
      </c>
      <c r="BB52" s="77" t="str">
        <f t="shared" si="23"/>
        <v/>
      </c>
      <c r="BC52" s="77" t="str">
        <f t="shared" si="24"/>
        <v/>
      </c>
      <c r="BD52" s="77" t="str">
        <f t="shared" si="25"/>
        <v/>
      </c>
      <c r="BE52" s="77" t="str">
        <f t="shared" si="26"/>
        <v/>
      </c>
      <c r="BF52" s="77" t="str">
        <f t="shared" si="27"/>
        <v/>
      </c>
      <c r="BG52" s="77" t="str">
        <f t="shared" si="28"/>
        <v/>
      </c>
    </row>
    <row r="53" spans="1:59">
      <c r="A53" t="str">
        <f>IF(D53="","",IF(COUNTIF($D$2:D53,D53)=1,MAX($A$2:A52)+1,INDEX($A$2:A52,MATCH(D53,$D$2:D52,0),1)))</f>
        <v/>
      </c>
      <c r="B53" t="str">
        <f>IF(D53="","",COUNTIF($D$2:D53,D53))</f>
        <v/>
      </c>
      <c r="C53" t="str">
        <f t="shared" si="33"/>
        <v/>
      </c>
      <c r="D53" t="str">
        <f>IF(個人種目入力!F58="女",個人種目入力!B58,"")</f>
        <v/>
      </c>
      <c r="E53" t="str">
        <f>IF(ISNUMBER(D53),個人種目入力!C58,"")</f>
        <v/>
      </c>
      <c r="F53" t="str">
        <f>IF(ISNUMBER(D53),個人種目入力!D58,"")</f>
        <v/>
      </c>
      <c r="G53" t="str">
        <f>IF(ISNUMBER(D53),個人種目入力!E58,"")</f>
        <v/>
      </c>
      <c r="H53" t="str">
        <f>IF(ISNUMBER(D53),個人種目入力!G58,"")</f>
        <v/>
      </c>
      <c r="V53" s="77" t="str">
        <f t="shared" si="8"/>
        <v/>
      </c>
      <c r="W53" s="77" t="str">
        <f t="shared" si="9"/>
        <v/>
      </c>
      <c r="X53" s="77" t="str">
        <f t="shared" si="10"/>
        <v/>
      </c>
      <c r="Y53" s="77" t="str">
        <f t="shared" si="11"/>
        <v/>
      </c>
      <c r="Z53" s="77" t="str">
        <f t="shared" si="12"/>
        <v/>
      </c>
      <c r="AA53" s="77" t="str">
        <f t="shared" si="13"/>
        <v/>
      </c>
      <c r="AB53" s="77" t="str">
        <f t="shared" si="14"/>
        <v/>
      </c>
      <c r="AC53" s="77" t="str">
        <f t="shared" si="15"/>
        <v/>
      </c>
      <c r="AE53" t="str">
        <f>IF(AH53="","",IF(COUNTIF($AH$2:AH53,AH53)=1,MAX($AE$2:AE52)+1,INDEX($AE$2:AE52,MATCH(AH53,$AH$2:AH52,0),1)))</f>
        <v/>
      </c>
      <c r="AF53" t="str">
        <f>IF(AH53="","",COUNTIF($AH$2:AH53,AH53))</f>
        <v/>
      </c>
      <c r="AG53" t="str">
        <f t="shared" si="16"/>
        <v/>
      </c>
      <c r="AH53" t="str">
        <f>IF(個人種目入力!F58="男",個人種目入力!B58,"")</f>
        <v/>
      </c>
      <c r="AI53" t="str">
        <f>IF(ISNUMBER(AH53),個人種目入力!C58,"")</f>
        <v/>
      </c>
      <c r="AJ53" t="str">
        <f>IF(ISNUMBER(AH53),個人種目入力!D58,"")</f>
        <v/>
      </c>
      <c r="AK53" t="str">
        <f>IF(ISNUMBER(AH53),個人種目入力!E58,"")</f>
        <v/>
      </c>
      <c r="AL53" t="str">
        <f>IF(ISNUMBER(AH53),個人種目入力!G58,"")</f>
        <v/>
      </c>
      <c r="AY53" s="77" t="str">
        <f t="shared" si="37"/>
        <v/>
      </c>
      <c r="AZ53" s="77" t="str">
        <f t="shared" si="21"/>
        <v/>
      </c>
      <c r="BA53" s="77" t="str">
        <f t="shared" si="22"/>
        <v/>
      </c>
      <c r="BB53" s="77" t="str">
        <f t="shared" si="23"/>
        <v/>
      </c>
      <c r="BC53" s="77" t="str">
        <f t="shared" si="24"/>
        <v/>
      </c>
      <c r="BD53" s="77" t="str">
        <f t="shared" si="25"/>
        <v/>
      </c>
      <c r="BE53" s="77" t="str">
        <f t="shared" si="26"/>
        <v/>
      </c>
      <c r="BF53" s="77" t="str">
        <f t="shared" si="27"/>
        <v/>
      </c>
      <c r="BG53" s="77" t="str">
        <f t="shared" si="28"/>
        <v/>
      </c>
    </row>
    <row r="54" spans="1:59">
      <c r="A54" t="str">
        <f>IF(D54="","",IF(COUNTIF($D$2:D54,D54)=1,MAX($A$2:A53)+1,INDEX($A$2:A53,MATCH(D54,$D$2:D53,0),1)))</f>
        <v/>
      </c>
      <c r="B54" t="str">
        <f>IF(D54="","",COUNTIF($D$2:D54,D54))</f>
        <v/>
      </c>
      <c r="C54" t="str">
        <f t="shared" si="33"/>
        <v/>
      </c>
      <c r="D54" t="str">
        <f>IF(個人種目入力!F59="女",個人種目入力!B59,"")</f>
        <v/>
      </c>
      <c r="E54" t="str">
        <f>IF(ISNUMBER(D54),個人種目入力!C59,"")</f>
        <v/>
      </c>
      <c r="F54" t="str">
        <f>IF(ISNUMBER(D54),個人種目入力!D59,"")</f>
        <v/>
      </c>
      <c r="G54" t="str">
        <f>IF(ISNUMBER(D54),個人種目入力!E59,"")</f>
        <v/>
      </c>
      <c r="H54" t="str">
        <f>IF(ISNUMBER(D54),個人種目入力!G59,"")</f>
        <v/>
      </c>
      <c r="V54" s="77" t="str">
        <f t="shared" si="8"/>
        <v/>
      </c>
      <c r="W54" s="77" t="str">
        <f t="shared" si="9"/>
        <v/>
      </c>
      <c r="X54" s="77" t="str">
        <f t="shared" si="10"/>
        <v/>
      </c>
      <c r="Y54" s="77" t="str">
        <f t="shared" si="11"/>
        <v/>
      </c>
      <c r="Z54" s="77" t="str">
        <f t="shared" si="12"/>
        <v/>
      </c>
      <c r="AA54" s="77" t="str">
        <f t="shared" si="13"/>
        <v/>
      </c>
      <c r="AB54" s="77" t="str">
        <f t="shared" si="14"/>
        <v/>
      </c>
      <c r="AC54" s="77" t="str">
        <f t="shared" si="15"/>
        <v/>
      </c>
      <c r="AE54" t="str">
        <f>IF(AH54="","",IF(COUNTIF($AH$2:AH54,AH54)=1,MAX($AE$2:AE53)+1,INDEX($AE$2:AE53,MATCH(AH54,$AH$2:AH53,0),1)))</f>
        <v/>
      </c>
      <c r="AF54" t="str">
        <f>IF(AH54="","",COUNTIF($AH$2:AH54,AH54))</f>
        <v/>
      </c>
      <c r="AG54" t="str">
        <f t="shared" si="16"/>
        <v/>
      </c>
      <c r="AH54" t="str">
        <f>IF(個人種目入力!F59="男",個人種目入力!B59,"")</f>
        <v/>
      </c>
      <c r="AI54" t="str">
        <f>IF(ISNUMBER(AH54),個人種目入力!C59,"")</f>
        <v/>
      </c>
      <c r="AJ54" t="str">
        <f>IF(ISNUMBER(AH54),個人種目入力!D59,"")</f>
        <v/>
      </c>
      <c r="AK54" t="str">
        <f>IF(ISNUMBER(AH54),個人種目入力!E59,"")</f>
        <v/>
      </c>
      <c r="AL54" t="str">
        <f>IF(ISNUMBER(AH54),個人種目入力!G59,"")</f>
        <v/>
      </c>
      <c r="AY54" s="77" t="str">
        <f t="shared" si="37"/>
        <v/>
      </c>
      <c r="AZ54" s="77" t="str">
        <f t="shared" si="21"/>
        <v/>
      </c>
      <c r="BA54" s="77" t="str">
        <f t="shared" si="22"/>
        <v/>
      </c>
      <c r="BB54" s="77" t="str">
        <f t="shared" si="23"/>
        <v/>
      </c>
      <c r="BC54" s="77" t="str">
        <f t="shared" si="24"/>
        <v/>
      </c>
      <c r="BD54" s="77" t="str">
        <f t="shared" si="25"/>
        <v/>
      </c>
      <c r="BE54" s="77" t="str">
        <f t="shared" si="26"/>
        <v/>
      </c>
      <c r="BF54" s="77" t="str">
        <f t="shared" si="27"/>
        <v/>
      </c>
      <c r="BG54" s="77" t="str">
        <f t="shared" si="28"/>
        <v/>
      </c>
    </row>
    <row r="55" spans="1:59">
      <c r="A55" t="str">
        <f>IF(D55="","",IF(COUNTIF($D$2:D55,D55)=1,MAX($A$2:A54)+1,INDEX($A$2:A54,MATCH(D55,$D$2:D54,0),1)))</f>
        <v/>
      </c>
      <c r="B55" t="str">
        <f>IF(D55="","",COUNTIF($D$2:D55,D55))</f>
        <v/>
      </c>
      <c r="C55" t="str">
        <f t="shared" si="33"/>
        <v/>
      </c>
      <c r="D55" t="str">
        <f>IF(個人種目入力!F60="女",個人種目入力!B60,"")</f>
        <v/>
      </c>
      <c r="E55" t="str">
        <f>IF(ISNUMBER(D55),個人種目入力!C60,"")</f>
        <v/>
      </c>
      <c r="F55" t="str">
        <f>IF(ISNUMBER(D55),個人種目入力!D60,"")</f>
        <v/>
      </c>
      <c r="G55" t="str">
        <f>IF(ISNUMBER(D55),個人種目入力!E60,"")</f>
        <v/>
      </c>
      <c r="H55" t="str">
        <f>IF(ISNUMBER(D55),個人種目入力!G60,"")</f>
        <v/>
      </c>
      <c r="V55" s="77" t="str">
        <f t="shared" si="8"/>
        <v/>
      </c>
      <c r="W55" s="77" t="str">
        <f t="shared" si="9"/>
        <v/>
      </c>
      <c r="X55" s="77" t="str">
        <f t="shared" si="10"/>
        <v/>
      </c>
      <c r="Y55" s="77" t="str">
        <f t="shared" si="11"/>
        <v/>
      </c>
      <c r="Z55" s="77" t="str">
        <f t="shared" si="12"/>
        <v/>
      </c>
      <c r="AA55" s="77" t="str">
        <f t="shared" si="13"/>
        <v/>
      </c>
      <c r="AB55" s="77" t="str">
        <f t="shared" si="14"/>
        <v/>
      </c>
      <c r="AC55" s="77" t="str">
        <f t="shared" si="15"/>
        <v/>
      </c>
      <c r="AE55" t="str">
        <f>IF(AH55="","",IF(COUNTIF($AH$2:AH55,AH55)=1,MAX($AE$2:AE54)+1,INDEX($AE$2:AE54,MATCH(AH55,$AH$2:AH54,0),1)))</f>
        <v/>
      </c>
      <c r="AF55" t="str">
        <f>IF(AH55="","",COUNTIF($AH$2:AH55,AH55))</f>
        <v/>
      </c>
      <c r="AG55" t="str">
        <f t="shared" si="16"/>
        <v/>
      </c>
      <c r="AH55" t="str">
        <f>IF(個人種目入力!F60="男",個人種目入力!B60,"")</f>
        <v/>
      </c>
      <c r="AI55" t="str">
        <f>IF(ISNUMBER(AH55),個人種目入力!C60,"")</f>
        <v/>
      </c>
      <c r="AJ55" t="str">
        <f>IF(ISNUMBER(AH55),個人種目入力!D60,"")</f>
        <v/>
      </c>
      <c r="AK55" t="str">
        <f>IF(ISNUMBER(AH55),個人種目入力!E60,"")</f>
        <v/>
      </c>
      <c r="AL55" t="str">
        <f>IF(ISNUMBER(AH55),個人種目入力!G60,"")</f>
        <v/>
      </c>
      <c r="AY55" s="77" t="str">
        <f t="shared" si="37"/>
        <v/>
      </c>
      <c r="AZ55" s="77" t="str">
        <f t="shared" si="21"/>
        <v/>
      </c>
      <c r="BA55" s="77" t="str">
        <f t="shared" si="22"/>
        <v/>
      </c>
      <c r="BB55" s="77" t="str">
        <f t="shared" si="23"/>
        <v/>
      </c>
      <c r="BC55" s="77" t="str">
        <f t="shared" si="24"/>
        <v/>
      </c>
      <c r="BD55" s="77" t="str">
        <f t="shared" si="25"/>
        <v/>
      </c>
      <c r="BE55" s="77" t="str">
        <f t="shared" si="26"/>
        <v/>
      </c>
      <c r="BF55" s="77" t="str">
        <f t="shared" si="27"/>
        <v/>
      </c>
      <c r="BG55" s="77" t="str">
        <f t="shared" si="28"/>
        <v/>
      </c>
    </row>
    <row r="56" spans="1:59">
      <c r="A56" t="str">
        <f>IF(D56="","",IF(COUNTIF($D$2:D56,D56)=1,MAX($A$2:A55)+1,INDEX($A$2:A55,MATCH(D56,$D$2:D55,0),1)))</f>
        <v/>
      </c>
      <c r="B56" t="str">
        <f>IF(D56="","",COUNTIF($D$2:D56,D56))</f>
        <v/>
      </c>
      <c r="C56" t="str">
        <f t="shared" si="33"/>
        <v/>
      </c>
      <c r="D56" t="str">
        <f>IF(個人種目入力!F61="女",個人種目入力!B61,"")</f>
        <v/>
      </c>
      <c r="E56" t="str">
        <f>IF(ISNUMBER(D56),個人種目入力!C61,"")</f>
        <v/>
      </c>
      <c r="F56" t="str">
        <f>IF(ISNUMBER(D56),個人種目入力!D61,"")</f>
        <v/>
      </c>
      <c r="G56" t="str">
        <f>IF(ISNUMBER(D56),個人種目入力!E61,"")</f>
        <v/>
      </c>
      <c r="H56" t="str">
        <f>IF(ISNUMBER(D56),個人種目入力!G61,"")</f>
        <v/>
      </c>
      <c r="V56" s="77" t="str">
        <f t="shared" si="8"/>
        <v/>
      </c>
      <c r="W56" s="77" t="str">
        <f t="shared" si="9"/>
        <v/>
      </c>
      <c r="X56" s="77" t="str">
        <f t="shared" si="10"/>
        <v/>
      </c>
      <c r="Y56" s="77" t="str">
        <f t="shared" si="11"/>
        <v/>
      </c>
      <c r="Z56" s="77" t="str">
        <f t="shared" si="12"/>
        <v/>
      </c>
      <c r="AA56" s="77" t="str">
        <f t="shared" si="13"/>
        <v/>
      </c>
      <c r="AB56" s="77" t="str">
        <f t="shared" si="14"/>
        <v/>
      </c>
      <c r="AC56" s="77" t="str">
        <f t="shared" si="15"/>
        <v/>
      </c>
      <c r="AE56" t="str">
        <f>IF(AH56="","",IF(COUNTIF($AH$2:AH56,AH56)=1,MAX($AE$2:AE55)+1,INDEX($AE$2:AE55,MATCH(AH56,$AH$2:AH55,0),1)))</f>
        <v/>
      </c>
      <c r="AF56" t="str">
        <f>IF(AH56="","",COUNTIF($AH$2:AH56,AH56))</f>
        <v/>
      </c>
      <c r="AG56" t="str">
        <f t="shared" si="16"/>
        <v/>
      </c>
      <c r="AH56" t="str">
        <f>IF(個人種目入力!F61="男",個人種目入力!B61,"")</f>
        <v/>
      </c>
      <c r="AI56" t="str">
        <f>IF(ISNUMBER(AH56),個人種目入力!C61,"")</f>
        <v/>
      </c>
      <c r="AJ56" t="str">
        <f>IF(ISNUMBER(AH56),個人種目入力!D61,"")</f>
        <v/>
      </c>
      <c r="AK56" t="str">
        <f>IF(ISNUMBER(AH56),個人種目入力!E61,"")</f>
        <v/>
      </c>
      <c r="AL56" t="str">
        <f>IF(ISNUMBER(AH56),個人種目入力!G61,"")</f>
        <v/>
      </c>
      <c r="AY56" s="77" t="str">
        <f t="shared" si="37"/>
        <v/>
      </c>
      <c r="AZ56" s="77" t="str">
        <f t="shared" si="21"/>
        <v/>
      </c>
      <c r="BA56" s="77" t="str">
        <f t="shared" si="22"/>
        <v/>
      </c>
      <c r="BB56" s="77" t="str">
        <f t="shared" si="23"/>
        <v/>
      </c>
      <c r="BC56" s="77" t="str">
        <f t="shared" si="24"/>
        <v/>
      </c>
      <c r="BD56" s="77" t="str">
        <f t="shared" si="25"/>
        <v/>
      </c>
      <c r="BE56" s="77" t="str">
        <f t="shared" si="26"/>
        <v/>
      </c>
      <c r="BF56" s="77" t="str">
        <f t="shared" si="27"/>
        <v/>
      </c>
      <c r="BG56" s="77" t="str">
        <f t="shared" si="28"/>
        <v/>
      </c>
    </row>
    <row r="57" spans="1:59">
      <c r="A57" t="str">
        <f>IF(D57="","",IF(COUNTIF($D$2:D57,D57)=1,MAX($A$2:A56)+1,INDEX($A$2:A56,MATCH(D57,$D$2:D56,0),1)))</f>
        <v/>
      </c>
      <c r="B57" t="str">
        <f>IF(D57="","",COUNTIF($D$2:D57,D57))</f>
        <v/>
      </c>
      <c r="C57" t="str">
        <f t="shared" si="33"/>
        <v/>
      </c>
      <c r="D57" t="str">
        <f>IF(個人種目入力!F62="女",個人種目入力!B62,"")</f>
        <v/>
      </c>
      <c r="E57" t="str">
        <f>IF(ISNUMBER(D57),個人種目入力!C62,"")</f>
        <v/>
      </c>
      <c r="F57" t="str">
        <f>IF(ISNUMBER(D57),個人種目入力!D62,"")</f>
        <v/>
      </c>
      <c r="G57" t="str">
        <f>IF(ISNUMBER(D57),個人種目入力!E62,"")</f>
        <v/>
      </c>
      <c r="H57" t="str">
        <f>IF(ISNUMBER(D57),個人種目入力!G62,"")</f>
        <v/>
      </c>
      <c r="V57" s="77" t="str">
        <f t="shared" si="8"/>
        <v/>
      </c>
      <c r="W57" s="77" t="str">
        <f t="shared" si="9"/>
        <v/>
      </c>
      <c r="X57" s="77" t="str">
        <f t="shared" si="10"/>
        <v/>
      </c>
      <c r="Y57" s="77" t="str">
        <f t="shared" si="11"/>
        <v/>
      </c>
      <c r="Z57" s="77" t="str">
        <f t="shared" si="12"/>
        <v/>
      </c>
      <c r="AA57" s="77" t="str">
        <f t="shared" si="13"/>
        <v/>
      </c>
      <c r="AB57" s="77" t="str">
        <f t="shared" si="14"/>
        <v/>
      </c>
      <c r="AC57" s="77" t="str">
        <f t="shared" si="15"/>
        <v/>
      </c>
      <c r="AE57" t="str">
        <f>IF(AH57="","",IF(COUNTIF($AH$2:AH57,AH57)=1,MAX($AE$2:AE56)+1,INDEX($AE$2:AE56,MATCH(AH57,$AH$2:AH56,0),1)))</f>
        <v/>
      </c>
      <c r="AF57" t="str">
        <f>IF(AH57="","",COUNTIF($AH$2:AH57,AH57))</f>
        <v/>
      </c>
      <c r="AG57" t="str">
        <f t="shared" si="16"/>
        <v/>
      </c>
      <c r="AH57" t="str">
        <f>IF(個人種目入力!F62="男",個人種目入力!B62,"")</f>
        <v/>
      </c>
      <c r="AI57" t="str">
        <f>IF(ISNUMBER(AH57),個人種目入力!C62,"")</f>
        <v/>
      </c>
      <c r="AJ57" t="str">
        <f>IF(ISNUMBER(AH57),個人種目入力!D62,"")</f>
        <v/>
      </c>
      <c r="AK57" t="str">
        <f>IF(ISNUMBER(AH57),個人種目入力!E62,"")</f>
        <v/>
      </c>
      <c r="AL57" t="str">
        <f>IF(ISNUMBER(AH57),個人種目入力!G62,"")</f>
        <v/>
      </c>
      <c r="AY57" s="77" t="str">
        <f t="shared" si="37"/>
        <v/>
      </c>
      <c r="AZ57" s="77" t="str">
        <f t="shared" si="21"/>
        <v/>
      </c>
      <c r="BA57" s="77" t="str">
        <f t="shared" si="22"/>
        <v/>
      </c>
      <c r="BB57" s="77" t="str">
        <f t="shared" si="23"/>
        <v/>
      </c>
      <c r="BC57" s="77" t="str">
        <f t="shared" si="24"/>
        <v/>
      </c>
      <c r="BD57" s="77" t="str">
        <f t="shared" si="25"/>
        <v/>
      </c>
      <c r="BE57" s="77" t="str">
        <f t="shared" si="26"/>
        <v/>
      </c>
      <c r="BF57" s="77" t="str">
        <f t="shared" si="27"/>
        <v/>
      </c>
      <c r="BG57" s="77" t="str">
        <f t="shared" si="28"/>
        <v/>
      </c>
    </row>
    <row r="58" spans="1:59">
      <c r="A58" t="str">
        <f>IF(D58="","",IF(COUNTIF($D$2:D58,D58)=1,MAX($A$2:A57)+1,INDEX($A$2:A57,MATCH(D58,$D$2:D57,0),1)))</f>
        <v/>
      </c>
      <c r="B58" t="str">
        <f>IF(D58="","",COUNTIF($D$2:D58,D58))</f>
        <v/>
      </c>
      <c r="C58" t="str">
        <f t="shared" si="33"/>
        <v/>
      </c>
      <c r="D58" t="str">
        <f>IF(個人種目入力!F63="女",個人種目入力!B63,"")</f>
        <v/>
      </c>
      <c r="E58" t="str">
        <f>IF(ISNUMBER(D58),個人種目入力!C63,"")</f>
        <v/>
      </c>
      <c r="F58" t="str">
        <f>IF(ISNUMBER(D58),個人種目入力!D63,"")</f>
        <v/>
      </c>
      <c r="G58" t="str">
        <f>IF(ISNUMBER(D58),個人種目入力!E63,"")</f>
        <v/>
      </c>
      <c r="H58" t="str">
        <f>IF(ISNUMBER(D58),個人種目入力!G63,"")</f>
        <v/>
      </c>
      <c r="AE58" t="str">
        <f>IF(AH58="","",IF(COUNTIF($AH$2:AH58,AH58)=1,MAX($AE$2:AE57)+1,INDEX($AE$2:AE57,MATCH(AH58,$AH$2:AH57,0),1)))</f>
        <v/>
      </c>
      <c r="AF58" t="str">
        <f>IF(AH58="","",COUNTIF($AH$2:AH58,AH58))</f>
        <v/>
      </c>
      <c r="AG58" t="str">
        <f t="shared" si="16"/>
        <v/>
      </c>
      <c r="AH58" t="str">
        <f>IF(個人種目入力!F63="男",個人種目入力!B63,"")</f>
        <v/>
      </c>
      <c r="AI58" t="str">
        <f>IF(ISNUMBER(AH58),個人種目入力!C63,"")</f>
        <v/>
      </c>
      <c r="AJ58" t="str">
        <f>IF(ISNUMBER(AH58),個人種目入力!D63,"")</f>
        <v/>
      </c>
      <c r="AK58" t="str">
        <f>IF(ISNUMBER(AH58),個人種目入力!E63,"")</f>
        <v/>
      </c>
      <c r="AL58" t="str">
        <f>IF(ISNUMBER(AH58),個人種目入力!G63,"")</f>
        <v/>
      </c>
    </row>
    <row r="59" spans="1:59">
      <c r="A59" t="str">
        <f>IF(D59="","",IF(COUNTIF($D$2:D59,D59)=1,MAX($A$2:A58)+1,INDEX($A$2:A58,MATCH(D59,$D$2:D58,0),1)))</f>
        <v/>
      </c>
      <c r="B59" t="str">
        <f>IF(D59="","",COUNTIF($D$2:D59,D59))</f>
        <v/>
      </c>
      <c r="C59" t="str">
        <f t="shared" si="33"/>
        <v/>
      </c>
      <c r="D59" t="str">
        <f>IF(個人種目入力!F64="女",個人種目入力!B64,"")</f>
        <v/>
      </c>
      <c r="E59" t="str">
        <f>IF(ISNUMBER(D59),個人種目入力!C64,"")</f>
        <v/>
      </c>
      <c r="F59" t="str">
        <f>IF(ISNUMBER(D59),個人種目入力!D64,"")</f>
        <v/>
      </c>
      <c r="G59" t="str">
        <f>IF(ISNUMBER(D59),個人種目入力!E64,"")</f>
        <v/>
      </c>
      <c r="H59" t="str">
        <f>IF(ISNUMBER(D59),個人種目入力!G64,"")</f>
        <v/>
      </c>
      <c r="AE59" t="str">
        <f>IF(AH59="","",IF(COUNTIF($AH$2:AH59,AH59)=1,MAX($AE$2:AE58)+1,INDEX($AE$2:AE58,MATCH(AH59,$AH$2:AH58,0),1)))</f>
        <v/>
      </c>
      <c r="AF59" t="str">
        <f>IF(AH59="","",COUNTIF($AH$2:AH59,AH59))</f>
        <v/>
      </c>
      <c r="AG59" t="str">
        <f t="shared" si="16"/>
        <v/>
      </c>
      <c r="AH59" t="str">
        <f>IF(個人種目入力!F64="男",個人種目入力!B64,"")</f>
        <v/>
      </c>
      <c r="AI59" t="str">
        <f>IF(ISNUMBER(AH59),個人種目入力!C64,"")</f>
        <v/>
      </c>
      <c r="AJ59" t="str">
        <f>IF(ISNUMBER(AH59),個人種目入力!D64,"")</f>
        <v/>
      </c>
      <c r="AK59" t="str">
        <f>IF(ISNUMBER(AH59),個人種目入力!E64,"")</f>
        <v/>
      </c>
      <c r="AL59" t="str">
        <f>IF(ISNUMBER(AH59),個人種目入力!G64,"")</f>
        <v/>
      </c>
    </row>
    <row r="60" spans="1:59">
      <c r="A60" t="str">
        <f>IF(D60="","",IF(COUNTIF($D$2:D60,D60)=1,MAX($A$2:A59)+1,INDEX($A$2:A59,MATCH(D60,$D$2:D59,0),1)))</f>
        <v/>
      </c>
      <c r="B60" t="str">
        <f>IF(D60="","",COUNTIF($D$2:D60,D60))</f>
        <v/>
      </c>
      <c r="C60" t="str">
        <f t="shared" si="33"/>
        <v/>
      </c>
      <c r="D60" t="str">
        <f>IF(個人種目入力!F65="女",個人種目入力!B65,"")</f>
        <v/>
      </c>
      <c r="E60" t="str">
        <f>IF(ISNUMBER(D60),個人種目入力!C65,"")</f>
        <v/>
      </c>
      <c r="F60" t="str">
        <f>IF(ISNUMBER(D60),個人種目入力!D65,"")</f>
        <v/>
      </c>
      <c r="G60" t="str">
        <f>IF(ISNUMBER(D60),個人種目入力!E65,"")</f>
        <v/>
      </c>
      <c r="H60" t="str">
        <f>IF(ISNUMBER(D60),個人種目入力!G65,"")</f>
        <v/>
      </c>
      <c r="AE60" t="str">
        <f>IF(AH60="","",IF(COUNTIF($AH$2:AH60,AH60)=1,MAX($AE$2:AE59)+1,INDEX($AE$2:AE59,MATCH(AH60,$AH$2:AH59,0),1)))</f>
        <v/>
      </c>
      <c r="AF60" t="str">
        <f>IF(AH60="","",COUNTIF($AH$2:AH60,AH60))</f>
        <v/>
      </c>
      <c r="AG60" t="str">
        <f t="shared" si="16"/>
        <v/>
      </c>
      <c r="AH60" t="str">
        <f>IF(個人種目入力!F65="男",個人種目入力!B65,"")</f>
        <v/>
      </c>
      <c r="AI60" t="str">
        <f>IF(ISNUMBER(AH60),個人種目入力!C65,"")</f>
        <v/>
      </c>
      <c r="AJ60" t="str">
        <f>IF(ISNUMBER(AH60),個人種目入力!D65,"")</f>
        <v/>
      </c>
      <c r="AK60" t="str">
        <f>IF(ISNUMBER(AH60),個人種目入力!E65,"")</f>
        <v/>
      </c>
      <c r="AL60" t="str">
        <f>IF(ISNUMBER(AH60),個人種目入力!G65,"")</f>
        <v/>
      </c>
    </row>
    <row r="61" spans="1:59">
      <c r="A61" t="str">
        <f>IF(D61="","",IF(COUNTIF($D$2:D61,D61)=1,MAX($A$2:A60)+1,INDEX($A$2:A60,MATCH(D61,$D$2:D60,0),1)))</f>
        <v/>
      </c>
      <c r="B61" t="str">
        <f>IF(D61="","",COUNTIF($D$2:D61,D61))</f>
        <v/>
      </c>
      <c r="C61" t="str">
        <f t="shared" si="33"/>
        <v/>
      </c>
      <c r="D61" t="str">
        <f>IF(個人種目入力!F66="女",個人種目入力!B66,"")</f>
        <v/>
      </c>
      <c r="E61" t="str">
        <f>IF(ISNUMBER(D61),個人種目入力!C66,"")</f>
        <v/>
      </c>
      <c r="F61" t="str">
        <f>IF(ISNUMBER(D61),個人種目入力!D66,"")</f>
        <v/>
      </c>
      <c r="G61" t="str">
        <f>IF(ISNUMBER(D61),個人種目入力!E66,"")</f>
        <v/>
      </c>
      <c r="H61" t="str">
        <f>IF(ISNUMBER(D61),個人種目入力!G66,"")</f>
        <v/>
      </c>
      <c r="AE61" t="str">
        <f>IF(AH61="","",IF(COUNTIF($AH$2:AH61,AH61)=1,MAX($AE$2:AE60)+1,INDEX($AE$2:AE60,MATCH(AH61,$AH$2:AH60,0),1)))</f>
        <v/>
      </c>
      <c r="AF61" t="str">
        <f>IF(AH61="","",COUNTIF($AH$2:AH61,AH61))</f>
        <v/>
      </c>
      <c r="AG61" t="str">
        <f t="shared" si="16"/>
        <v/>
      </c>
      <c r="AH61" t="str">
        <f>IF(個人種目入力!F66="男",個人種目入力!B66,"")</f>
        <v/>
      </c>
      <c r="AI61" t="str">
        <f>IF(ISNUMBER(AH61),個人種目入力!C66,"")</f>
        <v/>
      </c>
      <c r="AJ61" t="str">
        <f>IF(ISNUMBER(AH61),個人種目入力!D66,"")</f>
        <v/>
      </c>
      <c r="AK61" t="str">
        <f>IF(ISNUMBER(AH61),個人種目入力!E66,"")</f>
        <v/>
      </c>
      <c r="AL61" t="str">
        <f>IF(ISNUMBER(AH61),個人種目入力!G66,"")</f>
        <v/>
      </c>
    </row>
    <row r="62" spans="1:59">
      <c r="A62" t="str">
        <f>IF(D62="","",IF(COUNTIF($D$2:D62,D62)=1,MAX($A$2:A61)+1,INDEX($A$2:A61,MATCH(D62,$D$2:D61,0),1)))</f>
        <v/>
      </c>
      <c r="B62" t="str">
        <f>IF(D62="","",COUNTIF($D$2:D62,D62))</f>
        <v/>
      </c>
      <c r="C62" t="str">
        <f t="shared" si="33"/>
        <v/>
      </c>
      <c r="D62" t="str">
        <f>IF(個人種目入力!F67="女",個人種目入力!B67,"")</f>
        <v/>
      </c>
      <c r="E62" t="str">
        <f>IF(ISNUMBER(D62),個人種目入力!C67,"")</f>
        <v/>
      </c>
      <c r="F62" t="str">
        <f>IF(ISNUMBER(D62),個人種目入力!D67,"")</f>
        <v/>
      </c>
      <c r="G62" t="str">
        <f>IF(ISNUMBER(D62),個人種目入力!E67,"")</f>
        <v/>
      </c>
      <c r="H62" t="str">
        <f>IF(ISNUMBER(D62),個人種目入力!G67,"")</f>
        <v/>
      </c>
      <c r="AE62" t="str">
        <f>IF(AH62="","",IF(COUNTIF($AH$2:AH62,AH62)=1,MAX($AE$2:AE61)+1,INDEX($AE$2:AE61,MATCH(AH62,$AH$2:AH61,0),1)))</f>
        <v/>
      </c>
      <c r="AF62" t="str">
        <f>IF(AH62="","",COUNTIF($AH$2:AH62,AH62))</f>
        <v/>
      </c>
      <c r="AG62" t="str">
        <f t="shared" si="16"/>
        <v/>
      </c>
      <c r="AH62" t="str">
        <f>IF(個人種目入力!F67="男",個人種目入力!B67,"")</f>
        <v/>
      </c>
      <c r="AI62" t="str">
        <f>IF(ISNUMBER(AH62),個人種目入力!C67,"")</f>
        <v/>
      </c>
      <c r="AJ62" t="str">
        <f>IF(ISNUMBER(AH62),個人種目入力!D67,"")</f>
        <v/>
      </c>
      <c r="AK62" t="str">
        <f>IF(ISNUMBER(AH62),個人種目入力!E67,"")</f>
        <v/>
      </c>
      <c r="AL62" t="str">
        <f>IF(ISNUMBER(AH62),個人種目入力!G67,"")</f>
        <v/>
      </c>
    </row>
    <row r="63" spans="1:59">
      <c r="A63" t="str">
        <f>IF(D63="","",IF(COUNTIF($D$2:D63,D63)=1,MAX($A$2:A62)+1,INDEX($A$2:A62,MATCH(D63,$D$2:D62,0),1)))</f>
        <v/>
      </c>
      <c r="B63" t="str">
        <f>IF(D63="","",COUNTIF($D$2:D63,D63))</f>
        <v/>
      </c>
      <c r="C63" t="str">
        <f t="shared" si="33"/>
        <v/>
      </c>
      <c r="D63" t="str">
        <f>IF(個人種目入力!F68="女",個人種目入力!B68,"")</f>
        <v/>
      </c>
      <c r="E63" t="str">
        <f>IF(ISNUMBER(D63),個人種目入力!C68,"")</f>
        <v/>
      </c>
      <c r="F63" t="str">
        <f>IF(ISNUMBER(D63),個人種目入力!D68,"")</f>
        <v/>
      </c>
      <c r="G63" t="str">
        <f>IF(ISNUMBER(D63),個人種目入力!E68,"")</f>
        <v/>
      </c>
      <c r="H63" t="str">
        <f>IF(ISNUMBER(D63),個人種目入力!G68,"")</f>
        <v/>
      </c>
      <c r="AE63" t="str">
        <f>IF(AH63="","",IF(COUNTIF($AH$2:AH63,AH63)=1,MAX($AE$2:AE62)+1,INDEX($AE$2:AE62,MATCH(AH63,$AH$2:AH62,0),1)))</f>
        <v/>
      </c>
      <c r="AF63" t="str">
        <f>IF(AH63="","",COUNTIF($AH$2:AH63,AH63))</f>
        <v/>
      </c>
      <c r="AG63" t="str">
        <f t="shared" si="16"/>
        <v/>
      </c>
      <c r="AH63" t="str">
        <f>IF(個人種目入力!F68="男",個人種目入力!B68,"")</f>
        <v/>
      </c>
      <c r="AI63" t="str">
        <f>IF(ISNUMBER(AH63),個人種目入力!C68,"")</f>
        <v/>
      </c>
      <c r="AJ63" t="str">
        <f>IF(ISNUMBER(AH63),個人種目入力!D68,"")</f>
        <v/>
      </c>
      <c r="AK63" t="str">
        <f>IF(ISNUMBER(AH63),個人種目入力!E68,"")</f>
        <v/>
      </c>
      <c r="AL63" t="str">
        <f>IF(ISNUMBER(AH63),個人種目入力!G68,"")</f>
        <v/>
      </c>
    </row>
    <row r="64" spans="1:59">
      <c r="A64" t="str">
        <f>IF(D64="","",IF(COUNTIF($D$2:D64,D64)=1,MAX($A$2:A63)+1,INDEX($A$2:A63,MATCH(D64,$D$2:D63,0),1)))</f>
        <v/>
      </c>
      <c r="B64" t="str">
        <f>IF(D64="","",COUNTIF($D$2:D64,D64))</f>
        <v/>
      </c>
      <c r="C64" t="str">
        <f t="shared" si="33"/>
        <v/>
      </c>
      <c r="D64" t="str">
        <f>IF(個人種目入力!F69="女",個人種目入力!B69,"")</f>
        <v/>
      </c>
      <c r="E64" t="str">
        <f>IF(ISNUMBER(D64),個人種目入力!C69,"")</f>
        <v/>
      </c>
      <c r="F64" t="str">
        <f>IF(ISNUMBER(D64),個人種目入力!D69,"")</f>
        <v/>
      </c>
      <c r="G64" t="str">
        <f>IF(ISNUMBER(D64),個人種目入力!E69,"")</f>
        <v/>
      </c>
      <c r="H64" t="str">
        <f>IF(ISNUMBER(D64),個人種目入力!G69,"")</f>
        <v/>
      </c>
      <c r="AE64" t="str">
        <f>IF(AH64="","",IF(COUNTIF($AH$2:AH64,AH64)=1,MAX($AE$2:AE63)+1,INDEX($AE$2:AE63,MATCH(AH64,$AH$2:AH63,0),1)))</f>
        <v/>
      </c>
      <c r="AF64" t="str">
        <f>IF(AH64="","",COUNTIF($AH$2:AH64,AH64))</f>
        <v/>
      </c>
      <c r="AG64" t="str">
        <f t="shared" si="16"/>
        <v/>
      </c>
      <c r="AH64" t="str">
        <f>IF(個人種目入力!F69="男",個人種目入力!B69,"")</f>
        <v/>
      </c>
      <c r="AI64" t="str">
        <f>IF(ISNUMBER(AH64),個人種目入力!C69,"")</f>
        <v/>
      </c>
      <c r="AJ64" t="str">
        <f>IF(ISNUMBER(AH64),個人種目入力!D69,"")</f>
        <v/>
      </c>
      <c r="AK64" t="str">
        <f>IF(ISNUMBER(AH64),個人種目入力!E69,"")</f>
        <v/>
      </c>
      <c r="AL64" t="str">
        <f>IF(ISNUMBER(AH64),個人種目入力!G69,"")</f>
        <v/>
      </c>
    </row>
    <row r="65" spans="1:38">
      <c r="A65" t="str">
        <f>IF(D65="","",IF(COUNTIF($D$2:D65,D65)=1,MAX($A$2:A64)+1,INDEX($A$2:A64,MATCH(D65,$D$2:D64,0),1)))</f>
        <v/>
      </c>
      <c r="B65" t="str">
        <f>IF(D65="","",COUNTIF($D$2:D65,D65))</f>
        <v/>
      </c>
      <c r="C65" t="str">
        <f t="shared" si="33"/>
        <v/>
      </c>
      <c r="D65" t="str">
        <f>IF(個人種目入力!F70="女",個人種目入力!B70,"")</f>
        <v/>
      </c>
      <c r="E65" t="str">
        <f>IF(ISNUMBER(D65),個人種目入力!C70,"")</f>
        <v/>
      </c>
      <c r="F65" t="str">
        <f>IF(ISNUMBER(D65),個人種目入力!D70,"")</f>
        <v/>
      </c>
      <c r="G65" t="str">
        <f>IF(ISNUMBER(D65),個人種目入力!E70,"")</f>
        <v/>
      </c>
      <c r="H65" t="str">
        <f>IF(ISNUMBER(D65),個人種目入力!G70,"")</f>
        <v/>
      </c>
      <c r="AE65" t="str">
        <f>IF(AH65="","",IF(COUNTIF($AH$2:AH65,AH65)=1,MAX($AE$2:AE64)+1,INDEX($AE$2:AE64,MATCH(AH65,$AH$2:AH64,0),1)))</f>
        <v/>
      </c>
      <c r="AF65" t="str">
        <f>IF(AH65="","",COUNTIF($AH$2:AH65,AH65))</f>
        <v/>
      </c>
      <c r="AG65" t="str">
        <f t="shared" si="16"/>
        <v/>
      </c>
      <c r="AH65" t="str">
        <f>IF(個人種目入力!F70="男",個人種目入力!B70,"")</f>
        <v/>
      </c>
      <c r="AI65" t="str">
        <f>IF(ISNUMBER(AH65),個人種目入力!C70,"")</f>
        <v/>
      </c>
      <c r="AJ65" t="str">
        <f>IF(ISNUMBER(AH65),個人種目入力!D70,"")</f>
        <v/>
      </c>
      <c r="AK65" t="str">
        <f>IF(ISNUMBER(AH65),個人種目入力!E70,"")</f>
        <v/>
      </c>
      <c r="AL65" t="str">
        <f>IF(ISNUMBER(AH65),個人種目入力!G70,"")</f>
        <v/>
      </c>
    </row>
    <row r="66" spans="1:38">
      <c r="A66" t="str">
        <f>IF(D66="","",IF(COUNTIF($D$2:D66,D66)=1,MAX($A$2:A65)+1,INDEX($A$2:A65,MATCH(D66,$D$2:D65,0),1)))</f>
        <v/>
      </c>
      <c r="B66" t="str">
        <f>IF(D66="","",COUNTIF($D$2:D66,D66))</f>
        <v/>
      </c>
      <c r="C66" t="str">
        <f t="shared" si="33"/>
        <v/>
      </c>
      <c r="D66" t="str">
        <f>IF(個人種目入力!F71="女",個人種目入力!B71,"")</f>
        <v/>
      </c>
      <c r="E66" t="str">
        <f>IF(ISNUMBER(D66),個人種目入力!C71,"")</f>
        <v/>
      </c>
      <c r="F66" t="str">
        <f>IF(ISNUMBER(D66),個人種目入力!D71,"")</f>
        <v/>
      </c>
      <c r="G66" t="str">
        <f>IF(ISNUMBER(D66),個人種目入力!E71,"")</f>
        <v/>
      </c>
      <c r="H66" t="str">
        <f>IF(ISNUMBER(D66),個人種目入力!G71,"")</f>
        <v/>
      </c>
      <c r="AE66" t="str">
        <f>IF(AH66="","",IF(COUNTIF($AH$2:AH66,AH66)=1,MAX($AE$2:AE65)+1,INDEX($AE$2:AE65,MATCH(AH66,$AH$2:AH65,0),1)))</f>
        <v/>
      </c>
      <c r="AF66" t="str">
        <f>IF(AH66="","",COUNTIF($AH$2:AH66,AH66))</f>
        <v/>
      </c>
      <c r="AG66" t="str">
        <f t="shared" si="16"/>
        <v/>
      </c>
      <c r="AH66" t="str">
        <f>IF(個人種目入力!F71="男",個人種目入力!B71,"")</f>
        <v/>
      </c>
      <c r="AI66" t="str">
        <f>IF(ISNUMBER(AH66),個人種目入力!C71,"")</f>
        <v/>
      </c>
      <c r="AJ66" t="str">
        <f>IF(ISNUMBER(AH66),個人種目入力!D71,"")</f>
        <v/>
      </c>
      <c r="AK66" t="str">
        <f>IF(ISNUMBER(AH66),個人種目入力!E71,"")</f>
        <v/>
      </c>
      <c r="AL66" t="str">
        <f>IF(ISNUMBER(AH66),個人種目入力!G71,"")</f>
        <v/>
      </c>
    </row>
    <row r="67" spans="1:38">
      <c r="A67" t="str">
        <f>IF(D67="","",IF(COUNTIF($D$2:D67,D67)=1,MAX($A$2:A66)+1,INDEX($A$2:A66,MATCH(D67,$D$2:D66,0),1)))</f>
        <v/>
      </c>
      <c r="B67" t="str">
        <f>IF(D67="","",COUNTIF($D$2:D67,D67))</f>
        <v/>
      </c>
      <c r="C67" t="str">
        <f t="shared" si="33"/>
        <v/>
      </c>
      <c r="D67" t="str">
        <f>IF(個人種目入力!F72="女",個人種目入力!B72,"")</f>
        <v/>
      </c>
      <c r="E67" t="str">
        <f>IF(ISNUMBER(D67),個人種目入力!C72,"")</f>
        <v/>
      </c>
      <c r="F67" t="str">
        <f>IF(ISNUMBER(D67),個人種目入力!D72,"")</f>
        <v/>
      </c>
      <c r="G67" t="str">
        <f>IF(ISNUMBER(D67),個人種目入力!E72,"")</f>
        <v/>
      </c>
      <c r="H67" t="str">
        <f>IF(ISNUMBER(D67),個人種目入力!G72,"")</f>
        <v/>
      </c>
      <c r="AE67" t="str">
        <f>IF(AH67="","",IF(COUNTIF($AH$2:AH67,AH67)=1,MAX($AE$2:AE66)+1,INDEX($AE$2:AE66,MATCH(AH67,$AH$2:AH66,0),1)))</f>
        <v/>
      </c>
      <c r="AF67" t="str">
        <f>IF(AH67="","",COUNTIF($AH$2:AH67,AH67))</f>
        <v/>
      </c>
      <c r="AG67" t="str">
        <f t="shared" ref="AG67:AG126" si="38">AE67&amp;AF67</f>
        <v/>
      </c>
      <c r="AH67" t="str">
        <f>IF(個人種目入力!F72="男",個人種目入力!B72,"")</f>
        <v/>
      </c>
      <c r="AI67" t="str">
        <f>IF(ISNUMBER(AH67),個人種目入力!C72,"")</f>
        <v/>
      </c>
      <c r="AJ67" t="str">
        <f>IF(ISNUMBER(AH67),個人種目入力!D72,"")</f>
        <v/>
      </c>
      <c r="AK67" t="str">
        <f>IF(ISNUMBER(AH67),個人種目入力!E72,"")</f>
        <v/>
      </c>
      <c r="AL67" t="str">
        <f>IF(ISNUMBER(AH67),個人種目入力!G72,"")</f>
        <v/>
      </c>
    </row>
    <row r="68" spans="1:38">
      <c r="A68" t="str">
        <f>IF(D68="","",IF(COUNTIF($D$2:D68,D68)=1,MAX($A$2:A67)+1,INDEX($A$2:A67,MATCH(D68,$D$2:D67,0),1)))</f>
        <v/>
      </c>
      <c r="B68" t="str">
        <f>IF(D68="","",COUNTIF($D$2:D68,D68))</f>
        <v/>
      </c>
      <c r="C68" t="str">
        <f t="shared" si="33"/>
        <v/>
      </c>
      <c r="D68" t="str">
        <f>IF(個人種目入力!F73="女",個人種目入力!B73,"")</f>
        <v/>
      </c>
      <c r="E68" t="str">
        <f>IF(ISNUMBER(D68),個人種目入力!C73,"")</f>
        <v/>
      </c>
      <c r="F68" t="str">
        <f>IF(ISNUMBER(D68),個人種目入力!D73,"")</f>
        <v/>
      </c>
      <c r="G68" t="str">
        <f>IF(ISNUMBER(D68),個人種目入力!E73,"")</f>
        <v/>
      </c>
      <c r="H68" t="str">
        <f>IF(ISNUMBER(D68),個人種目入力!G73,"")</f>
        <v/>
      </c>
      <c r="AE68" t="str">
        <f>IF(AH68="","",IF(COUNTIF($AH$2:AH68,AH68)=1,MAX($AE$2:AE67)+1,INDEX($AE$2:AE67,MATCH(AH68,$AH$2:AH67,0),1)))</f>
        <v/>
      </c>
      <c r="AF68" t="str">
        <f>IF(AH68="","",COUNTIF($AH$2:AH68,AH68))</f>
        <v/>
      </c>
      <c r="AG68" t="str">
        <f t="shared" si="38"/>
        <v/>
      </c>
      <c r="AH68" t="str">
        <f>IF(個人種目入力!F73="男",個人種目入力!B73,"")</f>
        <v/>
      </c>
      <c r="AI68" t="str">
        <f>IF(ISNUMBER(AH68),個人種目入力!C73,"")</f>
        <v/>
      </c>
      <c r="AJ68" t="str">
        <f>IF(ISNUMBER(AH68),個人種目入力!D73,"")</f>
        <v/>
      </c>
      <c r="AK68" t="str">
        <f>IF(ISNUMBER(AH68),個人種目入力!E73,"")</f>
        <v/>
      </c>
      <c r="AL68" t="str">
        <f>IF(ISNUMBER(AH68),個人種目入力!G73,"")</f>
        <v/>
      </c>
    </row>
    <row r="69" spans="1:38">
      <c r="A69" t="str">
        <f>IF(D69="","",IF(COUNTIF($D$2:D69,D69)=1,MAX($A$2:A68)+1,INDEX($A$2:A68,MATCH(D69,$D$2:D68,0),1)))</f>
        <v/>
      </c>
      <c r="B69" t="str">
        <f>IF(D69="","",COUNTIF($D$2:D69,D69))</f>
        <v/>
      </c>
      <c r="C69" t="str">
        <f t="shared" si="33"/>
        <v/>
      </c>
      <c r="D69" t="str">
        <f>IF(個人種目入力!F74="女",個人種目入力!B74,"")</f>
        <v/>
      </c>
      <c r="E69" t="str">
        <f>IF(ISNUMBER(D69),個人種目入力!C74,"")</f>
        <v/>
      </c>
      <c r="F69" t="str">
        <f>IF(ISNUMBER(D69),個人種目入力!D74,"")</f>
        <v/>
      </c>
      <c r="G69" t="str">
        <f>IF(ISNUMBER(D69),個人種目入力!E74,"")</f>
        <v/>
      </c>
      <c r="H69" t="str">
        <f>IF(ISNUMBER(D69),個人種目入力!G74,"")</f>
        <v/>
      </c>
      <c r="AE69" t="str">
        <f>IF(AH69="","",IF(COUNTIF($AH$2:AH69,AH69)=1,MAX($AE$2:AE68)+1,INDEX($AE$2:AE68,MATCH(AH69,$AH$2:AH68,0),1)))</f>
        <v/>
      </c>
      <c r="AF69" t="str">
        <f>IF(AH69="","",COUNTIF($AH$2:AH69,AH69))</f>
        <v/>
      </c>
      <c r="AG69" t="str">
        <f t="shared" si="38"/>
        <v/>
      </c>
      <c r="AH69" t="str">
        <f>IF(個人種目入力!F74="男",個人種目入力!B74,"")</f>
        <v/>
      </c>
      <c r="AI69" t="str">
        <f>IF(ISNUMBER(AH69),個人種目入力!C74,"")</f>
        <v/>
      </c>
      <c r="AJ69" t="str">
        <f>IF(ISNUMBER(AH69),個人種目入力!D74,"")</f>
        <v/>
      </c>
      <c r="AK69" t="str">
        <f>IF(ISNUMBER(AH69),個人種目入力!E74,"")</f>
        <v/>
      </c>
      <c r="AL69" t="str">
        <f>IF(ISNUMBER(AH69),個人種目入力!G74,"")</f>
        <v/>
      </c>
    </row>
    <row r="70" spans="1:38">
      <c r="A70" t="str">
        <f>IF(D70="","",IF(COUNTIF($D$2:D70,D70)=1,MAX($A$2:A69)+1,INDEX($A$2:A69,MATCH(D70,$D$2:D69,0),1)))</f>
        <v/>
      </c>
      <c r="B70" t="str">
        <f>IF(D70="","",COUNTIF($D$2:D70,D70))</f>
        <v/>
      </c>
      <c r="C70" t="str">
        <f t="shared" si="33"/>
        <v/>
      </c>
      <c r="D70" t="str">
        <f>IF(個人種目入力!F75="女",個人種目入力!B75,"")</f>
        <v/>
      </c>
      <c r="E70" t="str">
        <f>IF(ISNUMBER(D70),個人種目入力!C75,"")</f>
        <v/>
      </c>
      <c r="F70" t="str">
        <f>IF(ISNUMBER(D70),個人種目入力!D75,"")</f>
        <v/>
      </c>
      <c r="G70" t="str">
        <f>IF(ISNUMBER(D70),個人種目入力!E75,"")</f>
        <v/>
      </c>
      <c r="H70" t="str">
        <f>IF(ISNUMBER(D70),個人種目入力!G75,"")</f>
        <v/>
      </c>
      <c r="AE70" t="str">
        <f>IF(AH70="","",IF(COUNTIF($AH$2:AH70,AH70)=1,MAX($AE$2:AE69)+1,INDEX($AE$2:AE69,MATCH(AH70,$AH$2:AH69,0),1)))</f>
        <v/>
      </c>
      <c r="AF70" t="str">
        <f>IF(AH70="","",COUNTIF($AH$2:AH70,AH70))</f>
        <v/>
      </c>
      <c r="AG70" t="str">
        <f t="shared" si="38"/>
        <v/>
      </c>
      <c r="AH70" t="str">
        <f>IF(個人種目入力!F75="男",個人種目入力!B75,"")</f>
        <v/>
      </c>
      <c r="AI70" t="str">
        <f>IF(ISNUMBER(AH70),個人種目入力!C75,"")</f>
        <v/>
      </c>
      <c r="AJ70" t="str">
        <f>IF(ISNUMBER(AH70),個人種目入力!D75,"")</f>
        <v/>
      </c>
      <c r="AK70" t="str">
        <f>IF(ISNUMBER(AH70),個人種目入力!E75,"")</f>
        <v/>
      </c>
      <c r="AL70" t="str">
        <f>IF(ISNUMBER(AH70),個人種目入力!G75,"")</f>
        <v/>
      </c>
    </row>
    <row r="71" spans="1:38">
      <c r="A71" t="str">
        <f>IF(D71="","",IF(COUNTIF($D$2:D71,D71)=1,MAX($A$2:A70)+1,INDEX($A$2:A70,MATCH(D71,$D$2:D70,0),1)))</f>
        <v/>
      </c>
      <c r="B71" t="str">
        <f>IF(D71="","",COUNTIF($D$2:D71,D71))</f>
        <v/>
      </c>
      <c r="C71" t="str">
        <f t="shared" si="33"/>
        <v/>
      </c>
      <c r="D71" t="str">
        <f>IF(個人種目入力!F76="女",個人種目入力!B76,"")</f>
        <v/>
      </c>
      <c r="E71" t="str">
        <f>IF(ISNUMBER(D71),個人種目入力!C76,"")</f>
        <v/>
      </c>
      <c r="F71" t="str">
        <f>IF(ISNUMBER(D71),個人種目入力!D76,"")</f>
        <v/>
      </c>
      <c r="G71" t="str">
        <f>IF(ISNUMBER(D71),個人種目入力!E76,"")</f>
        <v/>
      </c>
      <c r="H71" t="str">
        <f>IF(ISNUMBER(D71),個人種目入力!G76,"")</f>
        <v/>
      </c>
      <c r="AE71" t="str">
        <f>IF(AH71="","",IF(COUNTIF($AH$2:AH71,AH71)=1,MAX($AE$2:AE70)+1,INDEX($AE$2:AE70,MATCH(AH71,$AH$2:AH70,0),1)))</f>
        <v/>
      </c>
      <c r="AF71" t="str">
        <f>IF(AH71="","",COUNTIF($AH$2:AH71,AH71))</f>
        <v/>
      </c>
      <c r="AG71" t="str">
        <f t="shared" si="38"/>
        <v/>
      </c>
      <c r="AH71" t="str">
        <f>IF(個人種目入力!F76="男",個人種目入力!B76,"")</f>
        <v/>
      </c>
      <c r="AI71" t="str">
        <f>IF(ISNUMBER(AH71),個人種目入力!C76,"")</f>
        <v/>
      </c>
      <c r="AJ71" t="str">
        <f>IF(ISNUMBER(AH71),個人種目入力!D76,"")</f>
        <v/>
      </c>
      <c r="AK71" t="str">
        <f>IF(ISNUMBER(AH71),個人種目入力!E76,"")</f>
        <v/>
      </c>
      <c r="AL71" t="str">
        <f>IF(ISNUMBER(AH71),個人種目入力!G76,"")</f>
        <v/>
      </c>
    </row>
    <row r="72" spans="1:38">
      <c r="A72" t="str">
        <f>IF(D72="","",IF(COUNTIF($D$2:D72,D72)=1,MAX($A$2:A71)+1,INDEX($A$2:A71,MATCH(D72,$D$2:D71,0),1)))</f>
        <v/>
      </c>
      <c r="B72" t="str">
        <f>IF(D72="","",COUNTIF($D$2:D72,D72))</f>
        <v/>
      </c>
      <c r="C72" t="str">
        <f t="shared" si="33"/>
        <v/>
      </c>
      <c r="D72" t="str">
        <f>IF(個人種目入力!F77="女",個人種目入力!B77,"")</f>
        <v/>
      </c>
      <c r="E72" t="str">
        <f>IF(ISNUMBER(D72),個人種目入力!C77,"")</f>
        <v/>
      </c>
      <c r="F72" t="str">
        <f>IF(ISNUMBER(D72),個人種目入力!D77,"")</f>
        <v/>
      </c>
      <c r="G72" t="str">
        <f>IF(ISNUMBER(D72),個人種目入力!E77,"")</f>
        <v/>
      </c>
      <c r="H72" t="str">
        <f>IF(ISNUMBER(D72),個人種目入力!G77,"")</f>
        <v/>
      </c>
      <c r="AE72" t="str">
        <f>IF(AH72="","",IF(COUNTIF($AH$2:AH72,AH72)=1,MAX($AE$2:AE71)+1,INDEX($AE$2:AE71,MATCH(AH72,$AH$2:AH71,0),1)))</f>
        <v/>
      </c>
      <c r="AF72" t="str">
        <f>IF(AH72="","",COUNTIF($AH$2:AH72,AH72))</f>
        <v/>
      </c>
      <c r="AG72" t="str">
        <f t="shared" si="38"/>
        <v/>
      </c>
      <c r="AH72" t="str">
        <f>IF(個人種目入力!F77="男",個人種目入力!B77,"")</f>
        <v/>
      </c>
      <c r="AI72" t="str">
        <f>IF(ISNUMBER(AH72),個人種目入力!C77,"")</f>
        <v/>
      </c>
      <c r="AJ72" t="str">
        <f>IF(ISNUMBER(AH72),個人種目入力!D77,"")</f>
        <v/>
      </c>
      <c r="AK72" t="str">
        <f>IF(ISNUMBER(AH72),個人種目入力!E77,"")</f>
        <v/>
      </c>
      <c r="AL72" t="str">
        <f>IF(ISNUMBER(AH72),個人種目入力!G77,"")</f>
        <v/>
      </c>
    </row>
    <row r="73" spans="1:38">
      <c r="A73" t="str">
        <f>IF(D73="","",IF(COUNTIF($D$2:D73,D73)=1,MAX($A$2:A72)+1,INDEX($A$2:A72,MATCH(D73,$D$2:D72,0),1)))</f>
        <v/>
      </c>
      <c r="B73" t="str">
        <f>IF(D73="","",COUNTIF($D$2:D73,D73))</f>
        <v/>
      </c>
      <c r="C73" t="str">
        <f t="shared" si="33"/>
        <v/>
      </c>
      <c r="D73" t="str">
        <f>IF(個人種目入力!F78="女",個人種目入力!B78,"")</f>
        <v/>
      </c>
      <c r="E73" t="str">
        <f>IF(ISNUMBER(D73),個人種目入力!C78,"")</f>
        <v/>
      </c>
      <c r="F73" t="str">
        <f>IF(ISNUMBER(D73),個人種目入力!D78,"")</f>
        <v/>
      </c>
      <c r="G73" t="str">
        <f>IF(ISNUMBER(D73),個人種目入力!E78,"")</f>
        <v/>
      </c>
      <c r="H73" t="str">
        <f>IF(ISNUMBER(D73),個人種目入力!G78,"")</f>
        <v/>
      </c>
      <c r="AE73" t="str">
        <f>IF(AH73="","",IF(COUNTIF($AH$2:AH73,AH73)=1,MAX($AE$2:AE72)+1,INDEX($AE$2:AE72,MATCH(AH73,$AH$2:AH72,0),1)))</f>
        <v/>
      </c>
      <c r="AF73" t="str">
        <f>IF(AH73="","",COUNTIF($AH$2:AH73,AH73))</f>
        <v/>
      </c>
      <c r="AG73" t="str">
        <f t="shared" si="38"/>
        <v/>
      </c>
      <c r="AH73" t="str">
        <f>IF(個人種目入力!F78="男",個人種目入力!B78,"")</f>
        <v/>
      </c>
      <c r="AI73" t="str">
        <f>IF(ISNUMBER(AH73),個人種目入力!C78,"")</f>
        <v/>
      </c>
      <c r="AJ73" t="str">
        <f>IF(ISNUMBER(AH73),個人種目入力!D78,"")</f>
        <v/>
      </c>
      <c r="AK73" t="str">
        <f>IF(ISNUMBER(AH73),個人種目入力!E78,"")</f>
        <v/>
      </c>
      <c r="AL73" t="str">
        <f>IF(ISNUMBER(AH73),個人種目入力!G78,"")</f>
        <v/>
      </c>
    </row>
    <row r="74" spans="1:38">
      <c r="A74" t="str">
        <f>IF(D74="","",IF(COUNTIF($D$2:D74,D74)=1,MAX($A$2:A73)+1,INDEX($A$2:A73,MATCH(D74,$D$2:D73,0),1)))</f>
        <v/>
      </c>
      <c r="B74" t="str">
        <f>IF(D74="","",COUNTIF($D$2:D74,D74))</f>
        <v/>
      </c>
      <c r="C74" t="str">
        <f t="shared" si="33"/>
        <v/>
      </c>
      <c r="D74" t="str">
        <f>IF(個人種目入力!F79="女",個人種目入力!B79,"")</f>
        <v/>
      </c>
      <c r="E74" t="str">
        <f>IF(ISNUMBER(D74),個人種目入力!C79,"")</f>
        <v/>
      </c>
      <c r="F74" t="str">
        <f>IF(ISNUMBER(D74),個人種目入力!D79,"")</f>
        <v/>
      </c>
      <c r="G74" t="str">
        <f>IF(ISNUMBER(D74),個人種目入力!E79,"")</f>
        <v/>
      </c>
      <c r="H74" t="str">
        <f>IF(ISNUMBER(D74),個人種目入力!G79,"")</f>
        <v/>
      </c>
      <c r="AE74" t="str">
        <f>IF(AH74="","",IF(COUNTIF($AH$2:AH74,AH74)=1,MAX($AE$2:AE73)+1,INDEX($AE$2:AE73,MATCH(AH74,$AH$2:AH73,0),1)))</f>
        <v/>
      </c>
      <c r="AF74" t="str">
        <f>IF(AH74="","",COUNTIF($AH$2:AH74,AH74))</f>
        <v/>
      </c>
      <c r="AG74" t="str">
        <f t="shared" si="38"/>
        <v/>
      </c>
      <c r="AH74" t="str">
        <f>IF(個人種目入力!F79="男",個人種目入力!B79,"")</f>
        <v/>
      </c>
      <c r="AI74" t="str">
        <f>IF(ISNUMBER(AH74),個人種目入力!C79,"")</f>
        <v/>
      </c>
      <c r="AJ74" t="str">
        <f>IF(ISNUMBER(AH74),個人種目入力!D79,"")</f>
        <v/>
      </c>
      <c r="AK74" t="str">
        <f>IF(ISNUMBER(AH74),個人種目入力!E79,"")</f>
        <v/>
      </c>
      <c r="AL74" t="str">
        <f>IF(ISNUMBER(AH74),個人種目入力!G79,"")</f>
        <v/>
      </c>
    </row>
    <row r="75" spans="1:38">
      <c r="A75" t="str">
        <f>IF(D75="","",IF(COUNTIF($D$2:D75,D75)=1,MAX($A$2:A74)+1,INDEX($A$2:A74,MATCH(D75,$D$2:D74,0),1)))</f>
        <v/>
      </c>
      <c r="B75" t="str">
        <f>IF(D75="","",COUNTIF($D$2:D75,D75))</f>
        <v/>
      </c>
      <c r="C75" t="str">
        <f t="shared" ref="C75:C126" si="39">A75&amp;B75</f>
        <v/>
      </c>
      <c r="D75" t="str">
        <f>IF(個人種目入力!F80="女",個人種目入力!B80,"")</f>
        <v/>
      </c>
      <c r="E75" t="str">
        <f>IF(ISNUMBER(D75),個人種目入力!C80,"")</f>
        <v/>
      </c>
      <c r="F75" t="str">
        <f>IF(ISNUMBER(D75),個人種目入力!D80,"")</f>
        <v/>
      </c>
      <c r="G75" t="str">
        <f>IF(ISNUMBER(D75),個人種目入力!E80,"")</f>
        <v/>
      </c>
      <c r="H75" t="str">
        <f>IF(ISNUMBER(D75),個人種目入力!G80,"")</f>
        <v/>
      </c>
      <c r="AE75" t="str">
        <f>IF(AH75="","",IF(COUNTIF($AH$2:AH75,AH75)=1,MAX($AE$2:AE74)+1,INDEX($AE$2:AE74,MATCH(AH75,$AH$2:AH74,0),1)))</f>
        <v/>
      </c>
      <c r="AF75" t="str">
        <f>IF(AH75="","",COUNTIF($AH$2:AH75,AH75))</f>
        <v/>
      </c>
      <c r="AG75" t="str">
        <f t="shared" si="38"/>
        <v/>
      </c>
      <c r="AH75" t="str">
        <f>IF(個人種目入力!F80="男",個人種目入力!B80,"")</f>
        <v/>
      </c>
      <c r="AI75" t="str">
        <f>IF(ISNUMBER(AH75),個人種目入力!C80,"")</f>
        <v/>
      </c>
      <c r="AJ75" t="str">
        <f>IF(ISNUMBER(AH75),個人種目入力!D80,"")</f>
        <v/>
      </c>
      <c r="AK75" t="str">
        <f>IF(ISNUMBER(AH75),個人種目入力!E80,"")</f>
        <v/>
      </c>
      <c r="AL75" t="str">
        <f>IF(ISNUMBER(AH75),個人種目入力!G80,"")</f>
        <v/>
      </c>
    </row>
    <row r="76" spans="1:38">
      <c r="A76" t="str">
        <f>IF(D76="","",IF(COUNTIF($D$2:D76,D76)=1,MAX($A$2:A75)+1,INDEX($A$2:A75,MATCH(D76,$D$2:D75,0),1)))</f>
        <v/>
      </c>
      <c r="B76" t="str">
        <f>IF(D76="","",COUNTIF($D$2:D76,D76))</f>
        <v/>
      </c>
      <c r="C76" t="str">
        <f t="shared" si="39"/>
        <v/>
      </c>
      <c r="D76" t="str">
        <f>IF(個人種目入力!F81="女",個人種目入力!B81,"")</f>
        <v/>
      </c>
      <c r="E76" t="str">
        <f>IF(ISNUMBER(D76),個人種目入力!C81,"")</f>
        <v/>
      </c>
      <c r="F76" t="str">
        <f>IF(ISNUMBER(D76),個人種目入力!D81,"")</f>
        <v/>
      </c>
      <c r="G76" t="str">
        <f>IF(ISNUMBER(D76),個人種目入力!E81,"")</f>
        <v/>
      </c>
      <c r="H76" t="str">
        <f>IF(ISNUMBER(D76),個人種目入力!G81,"")</f>
        <v/>
      </c>
      <c r="AE76" t="str">
        <f>IF(AH76="","",IF(COUNTIF($AH$2:AH76,AH76)=1,MAX($AE$2:AE75)+1,INDEX($AE$2:AE75,MATCH(AH76,$AH$2:AH75,0),1)))</f>
        <v/>
      </c>
      <c r="AF76" t="str">
        <f>IF(AH76="","",COUNTIF($AH$2:AH76,AH76))</f>
        <v/>
      </c>
      <c r="AG76" t="str">
        <f t="shared" si="38"/>
        <v/>
      </c>
      <c r="AH76" t="str">
        <f>IF(個人種目入力!F81="男",個人種目入力!B81,"")</f>
        <v/>
      </c>
      <c r="AI76" t="str">
        <f>IF(ISNUMBER(AH76),個人種目入力!C81,"")</f>
        <v/>
      </c>
      <c r="AJ76" t="str">
        <f>IF(ISNUMBER(AH76),個人種目入力!D81,"")</f>
        <v/>
      </c>
      <c r="AK76" t="str">
        <f>IF(ISNUMBER(AH76),個人種目入力!E81,"")</f>
        <v/>
      </c>
      <c r="AL76" t="str">
        <f>IF(ISNUMBER(AH76),個人種目入力!G81,"")</f>
        <v/>
      </c>
    </row>
    <row r="77" spans="1:38">
      <c r="A77" t="str">
        <f>IF(D77="","",IF(COUNTIF($D$2:D77,D77)=1,MAX($A$2:A76)+1,INDEX($A$2:A76,MATCH(D77,$D$2:D76,0),1)))</f>
        <v/>
      </c>
      <c r="B77" t="str">
        <f>IF(D77="","",COUNTIF($D$2:D77,D77))</f>
        <v/>
      </c>
      <c r="C77" t="str">
        <f t="shared" si="39"/>
        <v/>
      </c>
      <c r="D77" t="str">
        <f>IF(個人種目入力!F82="女",個人種目入力!B82,"")</f>
        <v/>
      </c>
      <c r="E77" t="str">
        <f>IF(ISNUMBER(D77),個人種目入力!C82,"")</f>
        <v/>
      </c>
      <c r="F77" t="str">
        <f>IF(ISNUMBER(D77),個人種目入力!D82,"")</f>
        <v/>
      </c>
      <c r="G77" t="str">
        <f>IF(ISNUMBER(D77),個人種目入力!E82,"")</f>
        <v/>
      </c>
      <c r="H77" t="str">
        <f>IF(ISNUMBER(D77),個人種目入力!G82,"")</f>
        <v/>
      </c>
      <c r="AE77" t="str">
        <f>IF(AH77="","",IF(COUNTIF($AH$2:AH77,AH77)=1,MAX($AE$2:AE76)+1,INDEX($AE$2:AE76,MATCH(AH77,$AH$2:AH76,0),1)))</f>
        <v/>
      </c>
      <c r="AF77" t="str">
        <f>IF(AH77="","",COUNTIF($AH$2:AH77,AH77))</f>
        <v/>
      </c>
      <c r="AG77" t="str">
        <f t="shared" si="38"/>
        <v/>
      </c>
      <c r="AH77" t="str">
        <f>IF(個人種目入力!F82="男",個人種目入力!B82,"")</f>
        <v/>
      </c>
      <c r="AI77" t="str">
        <f>IF(ISNUMBER(AH77),個人種目入力!C82,"")</f>
        <v/>
      </c>
      <c r="AJ77" t="str">
        <f>IF(ISNUMBER(AH77),個人種目入力!D82,"")</f>
        <v/>
      </c>
      <c r="AK77" t="str">
        <f>IF(ISNUMBER(AH77),個人種目入力!E82,"")</f>
        <v/>
      </c>
      <c r="AL77" t="str">
        <f>IF(ISNUMBER(AH77),個人種目入力!G82,"")</f>
        <v/>
      </c>
    </row>
    <row r="78" spans="1:38">
      <c r="A78" t="str">
        <f>IF(D78="","",IF(COUNTIF($D$2:D78,D78)=1,MAX($A$2:A77)+1,INDEX($A$2:A77,MATCH(D78,$D$2:D77,0),1)))</f>
        <v/>
      </c>
      <c r="B78" t="str">
        <f>IF(D78="","",COUNTIF($D$2:D78,D78))</f>
        <v/>
      </c>
      <c r="C78" t="str">
        <f t="shared" si="39"/>
        <v/>
      </c>
      <c r="D78" t="str">
        <f>IF(個人種目入力!F83="女",個人種目入力!B83,"")</f>
        <v/>
      </c>
      <c r="E78" t="str">
        <f>IF(ISNUMBER(D78),個人種目入力!C83,"")</f>
        <v/>
      </c>
      <c r="F78" t="str">
        <f>IF(ISNUMBER(D78),個人種目入力!D83,"")</f>
        <v/>
      </c>
      <c r="G78" t="str">
        <f>IF(ISNUMBER(D78),個人種目入力!E83,"")</f>
        <v/>
      </c>
      <c r="H78" t="str">
        <f>IF(ISNUMBER(D78),個人種目入力!G83,"")</f>
        <v/>
      </c>
      <c r="AE78" t="str">
        <f>IF(AH78="","",IF(COUNTIF($AH$2:AH78,AH78)=1,MAX($AE$2:AE77)+1,INDEX($AE$2:AE77,MATCH(AH78,$AH$2:AH77,0),1)))</f>
        <v/>
      </c>
      <c r="AF78" t="str">
        <f>IF(AH78="","",COUNTIF($AH$2:AH78,AH78))</f>
        <v/>
      </c>
      <c r="AG78" t="str">
        <f t="shared" si="38"/>
        <v/>
      </c>
      <c r="AH78" t="str">
        <f>IF(個人種目入力!F83="男",個人種目入力!B83,"")</f>
        <v/>
      </c>
      <c r="AI78" t="str">
        <f>IF(ISNUMBER(AH78),個人種目入力!C83,"")</f>
        <v/>
      </c>
      <c r="AJ78" t="str">
        <f>IF(ISNUMBER(AH78),個人種目入力!D83,"")</f>
        <v/>
      </c>
      <c r="AK78" t="str">
        <f>IF(ISNUMBER(AH78),個人種目入力!E83,"")</f>
        <v/>
      </c>
      <c r="AL78" t="str">
        <f>IF(ISNUMBER(AH78),個人種目入力!G83,"")</f>
        <v/>
      </c>
    </row>
    <row r="79" spans="1:38">
      <c r="A79" t="str">
        <f>IF(D79="","",IF(COUNTIF($D$2:D79,D79)=1,MAX($A$2:A78)+1,INDEX($A$2:A78,MATCH(D79,$D$2:D78,0),1)))</f>
        <v/>
      </c>
      <c r="B79" t="str">
        <f>IF(D79="","",COUNTIF($D$2:D79,D79))</f>
        <v/>
      </c>
      <c r="C79" t="str">
        <f t="shared" si="39"/>
        <v/>
      </c>
      <c r="D79" t="str">
        <f>IF(個人種目入力!F84="女",個人種目入力!B84,"")</f>
        <v/>
      </c>
      <c r="E79" t="str">
        <f>IF(ISNUMBER(D79),個人種目入力!C84,"")</f>
        <v/>
      </c>
      <c r="F79" t="str">
        <f>IF(ISNUMBER(D79),個人種目入力!D84,"")</f>
        <v/>
      </c>
      <c r="G79" t="str">
        <f>IF(ISNUMBER(D79),個人種目入力!E84,"")</f>
        <v/>
      </c>
      <c r="H79" t="str">
        <f>IF(ISNUMBER(D79),個人種目入力!G84,"")</f>
        <v/>
      </c>
      <c r="AE79" t="str">
        <f>IF(AH79="","",IF(COUNTIF($AH$2:AH79,AH79)=1,MAX($AE$2:AE78)+1,INDEX($AE$2:AE78,MATCH(AH79,$AH$2:AH78,0),1)))</f>
        <v/>
      </c>
      <c r="AF79" t="str">
        <f>IF(AH79="","",COUNTIF($AH$2:AH79,AH79))</f>
        <v/>
      </c>
      <c r="AG79" t="str">
        <f t="shared" si="38"/>
        <v/>
      </c>
      <c r="AH79" t="str">
        <f>IF(個人種目入力!F84="男",個人種目入力!B84,"")</f>
        <v/>
      </c>
      <c r="AI79" t="str">
        <f>IF(ISNUMBER(AH79),個人種目入力!C84,"")</f>
        <v/>
      </c>
      <c r="AJ79" t="str">
        <f>IF(ISNUMBER(AH79),個人種目入力!D84,"")</f>
        <v/>
      </c>
      <c r="AK79" t="str">
        <f>IF(ISNUMBER(AH79),個人種目入力!E84,"")</f>
        <v/>
      </c>
      <c r="AL79" t="str">
        <f>IF(ISNUMBER(AH79),個人種目入力!G84,"")</f>
        <v/>
      </c>
    </row>
    <row r="80" spans="1:38">
      <c r="A80" t="str">
        <f>IF(D80="","",IF(COUNTIF($D$2:D80,D80)=1,MAX($A$2:A79)+1,INDEX($A$2:A79,MATCH(D80,$D$2:D79,0),1)))</f>
        <v/>
      </c>
      <c r="B80" t="str">
        <f>IF(D80="","",COUNTIF($D$2:D80,D80))</f>
        <v/>
      </c>
      <c r="C80" t="str">
        <f t="shared" si="39"/>
        <v/>
      </c>
      <c r="D80" t="str">
        <f>IF(個人種目入力!F85="女",個人種目入力!B85,"")</f>
        <v/>
      </c>
      <c r="E80" t="str">
        <f>IF(ISNUMBER(D80),個人種目入力!C85,"")</f>
        <v/>
      </c>
      <c r="F80" t="str">
        <f>IF(ISNUMBER(D80),個人種目入力!D85,"")</f>
        <v/>
      </c>
      <c r="G80" t="str">
        <f>IF(ISNUMBER(D80),個人種目入力!E85,"")</f>
        <v/>
      </c>
      <c r="H80" t="str">
        <f>IF(ISNUMBER(D80),個人種目入力!G85,"")</f>
        <v/>
      </c>
      <c r="AE80" t="str">
        <f>IF(AH80="","",IF(COUNTIF($AH$2:AH80,AH80)=1,MAX($AE$2:AE79)+1,INDEX($AE$2:AE79,MATCH(AH80,$AH$2:AH79,0),1)))</f>
        <v/>
      </c>
      <c r="AF80" t="str">
        <f>IF(AH80="","",COUNTIF($AH$2:AH80,AH80))</f>
        <v/>
      </c>
      <c r="AG80" t="str">
        <f t="shared" si="38"/>
        <v/>
      </c>
      <c r="AH80" t="str">
        <f>IF(個人種目入力!F85="男",個人種目入力!B85,"")</f>
        <v/>
      </c>
      <c r="AI80" t="str">
        <f>IF(ISNUMBER(AH80),個人種目入力!C85,"")</f>
        <v/>
      </c>
      <c r="AJ80" t="str">
        <f>IF(ISNUMBER(AH80),個人種目入力!D85,"")</f>
        <v/>
      </c>
      <c r="AK80" t="str">
        <f>IF(ISNUMBER(AH80),個人種目入力!E85,"")</f>
        <v/>
      </c>
      <c r="AL80" t="str">
        <f>IF(ISNUMBER(AH80),個人種目入力!G85,"")</f>
        <v/>
      </c>
    </row>
    <row r="81" spans="1:38">
      <c r="A81" t="str">
        <f>IF(D81="","",IF(COUNTIF($D$2:D81,D81)=1,MAX($A$2:A80)+1,INDEX($A$2:A80,MATCH(D81,$D$2:D80,0),1)))</f>
        <v/>
      </c>
      <c r="B81" t="str">
        <f>IF(D81="","",COUNTIF($D$2:D81,D81))</f>
        <v/>
      </c>
      <c r="C81" t="str">
        <f t="shared" si="39"/>
        <v/>
      </c>
      <c r="D81" t="str">
        <f>IF(個人種目入力!F86="女",個人種目入力!B86,"")</f>
        <v/>
      </c>
      <c r="E81" t="str">
        <f>IF(ISNUMBER(D81),個人種目入力!C86,"")</f>
        <v/>
      </c>
      <c r="F81" t="str">
        <f>IF(ISNUMBER(D81),個人種目入力!D86,"")</f>
        <v/>
      </c>
      <c r="G81" t="str">
        <f>IF(ISNUMBER(D81),個人種目入力!E86,"")</f>
        <v/>
      </c>
      <c r="H81" t="str">
        <f>IF(ISNUMBER(D81),個人種目入力!G86,"")</f>
        <v/>
      </c>
      <c r="AE81" t="str">
        <f>IF(AH81="","",IF(COUNTIF($AH$2:AH81,AH81)=1,MAX($AE$2:AE80)+1,INDEX($AE$2:AE80,MATCH(AH81,$AH$2:AH80,0),1)))</f>
        <v/>
      </c>
      <c r="AF81" t="str">
        <f>IF(AH81="","",COUNTIF($AH$2:AH81,AH81))</f>
        <v/>
      </c>
      <c r="AG81" t="str">
        <f t="shared" si="38"/>
        <v/>
      </c>
      <c r="AH81" t="str">
        <f>IF(個人種目入力!F86="男",個人種目入力!B86,"")</f>
        <v/>
      </c>
      <c r="AI81" t="str">
        <f>IF(ISNUMBER(AH81),個人種目入力!C86,"")</f>
        <v/>
      </c>
      <c r="AJ81" t="str">
        <f>IF(ISNUMBER(AH81),個人種目入力!D86,"")</f>
        <v/>
      </c>
      <c r="AK81" t="str">
        <f>IF(ISNUMBER(AH81),個人種目入力!E86,"")</f>
        <v/>
      </c>
      <c r="AL81" t="str">
        <f>IF(ISNUMBER(AH81),個人種目入力!G86,"")</f>
        <v/>
      </c>
    </row>
    <row r="82" spans="1:38">
      <c r="A82" t="str">
        <f>IF(D82="","",IF(COUNTIF($D$2:D82,D82)=1,MAX($A$2:A81)+1,INDEX($A$2:A81,MATCH(D82,$D$2:D81,0),1)))</f>
        <v/>
      </c>
      <c r="B82" t="str">
        <f>IF(D82="","",COUNTIF($D$2:D82,D82))</f>
        <v/>
      </c>
      <c r="C82" t="str">
        <f t="shared" si="39"/>
        <v/>
      </c>
      <c r="D82" t="str">
        <f>IF(個人種目入力!F87="女",個人種目入力!B87,"")</f>
        <v/>
      </c>
      <c r="E82" t="str">
        <f>IF(ISNUMBER(D82),個人種目入力!C87,"")</f>
        <v/>
      </c>
      <c r="F82" t="str">
        <f>IF(ISNUMBER(D82),個人種目入力!D87,"")</f>
        <v/>
      </c>
      <c r="G82" t="str">
        <f>IF(ISNUMBER(D82),個人種目入力!E87,"")</f>
        <v/>
      </c>
      <c r="H82" t="str">
        <f>IF(ISNUMBER(D82),個人種目入力!G87,"")</f>
        <v/>
      </c>
      <c r="AE82" t="str">
        <f>IF(AH82="","",IF(COUNTIF($AH$2:AH82,AH82)=1,MAX($AE$2:AE81)+1,INDEX($AE$2:AE81,MATCH(AH82,$AH$2:AH81,0),1)))</f>
        <v/>
      </c>
      <c r="AF82" t="str">
        <f>IF(AH82="","",COUNTIF($AH$2:AH82,AH82))</f>
        <v/>
      </c>
      <c r="AG82" t="str">
        <f t="shared" si="38"/>
        <v/>
      </c>
      <c r="AH82" t="str">
        <f>IF(個人種目入力!F87="男",個人種目入力!B87,"")</f>
        <v/>
      </c>
      <c r="AI82" t="str">
        <f>IF(ISNUMBER(AH82),個人種目入力!C87,"")</f>
        <v/>
      </c>
      <c r="AJ82" t="str">
        <f>IF(ISNUMBER(AH82),個人種目入力!D87,"")</f>
        <v/>
      </c>
      <c r="AK82" t="str">
        <f>IF(ISNUMBER(AH82),個人種目入力!E87,"")</f>
        <v/>
      </c>
      <c r="AL82" t="str">
        <f>IF(ISNUMBER(AH82),個人種目入力!G87,"")</f>
        <v/>
      </c>
    </row>
    <row r="83" spans="1:38">
      <c r="A83" t="str">
        <f>IF(D83="","",IF(COUNTIF($D$2:D83,D83)=1,MAX($A$2:A82)+1,INDEX($A$2:A82,MATCH(D83,$D$2:D82,0),1)))</f>
        <v/>
      </c>
      <c r="B83" t="str">
        <f>IF(D83="","",COUNTIF($D$2:D83,D83))</f>
        <v/>
      </c>
      <c r="C83" t="str">
        <f t="shared" si="39"/>
        <v/>
      </c>
      <c r="D83" t="str">
        <f>IF(個人種目入力!F88="女",個人種目入力!B88,"")</f>
        <v/>
      </c>
      <c r="E83" t="str">
        <f>IF(ISNUMBER(D83),個人種目入力!C88,"")</f>
        <v/>
      </c>
      <c r="F83" t="str">
        <f>IF(ISNUMBER(D83),個人種目入力!D88,"")</f>
        <v/>
      </c>
      <c r="G83" t="str">
        <f>IF(ISNUMBER(D83),個人種目入力!E88,"")</f>
        <v/>
      </c>
      <c r="H83" t="str">
        <f>IF(ISNUMBER(D83),個人種目入力!G88,"")</f>
        <v/>
      </c>
      <c r="AE83" t="str">
        <f>IF(AH83="","",IF(COUNTIF($AH$2:AH83,AH83)=1,MAX($AE$2:AE82)+1,INDEX($AE$2:AE82,MATCH(AH83,$AH$2:AH82,0),1)))</f>
        <v/>
      </c>
      <c r="AF83" t="str">
        <f>IF(AH83="","",COUNTIF($AH$2:AH83,AH83))</f>
        <v/>
      </c>
      <c r="AG83" t="str">
        <f t="shared" si="38"/>
        <v/>
      </c>
      <c r="AH83" t="str">
        <f>IF(個人種目入力!F88="男",個人種目入力!B88,"")</f>
        <v/>
      </c>
      <c r="AI83" t="str">
        <f>IF(ISNUMBER(AH83),個人種目入力!C88,"")</f>
        <v/>
      </c>
      <c r="AJ83" t="str">
        <f>IF(ISNUMBER(AH83),個人種目入力!D88,"")</f>
        <v/>
      </c>
      <c r="AK83" t="str">
        <f>IF(ISNUMBER(AH83),個人種目入力!E88,"")</f>
        <v/>
      </c>
      <c r="AL83" t="str">
        <f>IF(ISNUMBER(AH83),個人種目入力!G88,"")</f>
        <v/>
      </c>
    </row>
    <row r="84" spans="1:38">
      <c r="A84" t="str">
        <f>IF(D84="","",IF(COUNTIF($D$2:D84,D84)=1,MAX($A$2:A83)+1,INDEX($A$2:A83,MATCH(D84,$D$2:D83,0),1)))</f>
        <v/>
      </c>
      <c r="B84" t="str">
        <f>IF(D84="","",COUNTIF($D$2:D84,D84))</f>
        <v/>
      </c>
      <c r="C84" t="str">
        <f t="shared" si="39"/>
        <v/>
      </c>
      <c r="D84" t="str">
        <f>IF(個人種目入力!F89="女",個人種目入力!B89,"")</f>
        <v/>
      </c>
      <c r="E84" t="str">
        <f>IF(ISNUMBER(D84),個人種目入力!C89,"")</f>
        <v/>
      </c>
      <c r="F84" t="str">
        <f>IF(ISNUMBER(D84),個人種目入力!D89,"")</f>
        <v/>
      </c>
      <c r="G84" t="str">
        <f>IF(ISNUMBER(D84),個人種目入力!E89,"")</f>
        <v/>
      </c>
      <c r="H84" t="str">
        <f>IF(ISNUMBER(D84),個人種目入力!G89,"")</f>
        <v/>
      </c>
      <c r="AE84" t="str">
        <f>IF(AH84="","",IF(COUNTIF($AH$2:AH84,AH84)=1,MAX($AE$2:AE83)+1,INDEX($AE$2:AE83,MATCH(AH84,$AH$2:AH83,0),1)))</f>
        <v/>
      </c>
      <c r="AF84" t="str">
        <f>IF(AH84="","",COUNTIF($AH$2:AH84,AH84))</f>
        <v/>
      </c>
      <c r="AG84" t="str">
        <f t="shared" si="38"/>
        <v/>
      </c>
      <c r="AH84" t="str">
        <f>IF(個人種目入力!F89="男",個人種目入力!B89,"")</f>
        <v/>
      </c>
      <c r="AI84" t="str">
        <f>IF(ISNUMBER(AH84),個人種目入力!C89,"")</f>
        <v/>
      </c>
      <c r="AJ84" t="str">
        <f>IF(ISNUMBER(AH84),個人種目入力!D89,"")</f>
        <v/>
      </c>
      <c r="AK84" t="str">
        <f>IF(ISNUMBER(AH84),個人種目入力!E89,"")</f>
        <v/>
      </c>
      <c r="AL84" t="str">
        <f>IF(ISNUMBER(AH84),個人種目入力!G89,"")</f>
        <v/>
      </c>
    </row>
    <row r="85" spans="1:38">
      <c r="A85" t="str">
        <f>IF(D85="","",IF(COUNTIF($D$2:D85,D85)=1,MAX($A$2:A84)+1,INDEX($A$2:A84,MATCH(D85,$D$2:D84,0),1)))</f>
        <v/>
      </c>
      <c r="B85" t="str">
        <f>IF(D85="","",COUNTIF($D$2:D85,D85))</f>
        <v/>
      </c>
      <c r="C85" t="str">
        <f t="shared" si="39"/>
        <v/>
      </c>
      <c r="D85" t="str">
        <f>IF(個人種目入力!F90="女",個人種目入力!B90,"")</f>
        <v/>
      </c>
      <c r="E85" t="str">
        <f>IF(ISNUMBER(D85),個人種目入力!C90,"")</f>
        <v/>
      </c>
      <c r="F85" t="str">
        <f>IF(ISNUMBER(D85),個人種目入力!D90,"")</f>
        <v/>
      </c>
      <c r="G85" t="str">
        <f>IF(ISNUMBER(D85),個人種目入力!E90,"")</f>
        <v/>
      </c>
      <c r="H85" t="str">
        <f>IF(ISNUMBER(D85),個人種目入力!G90,"")</f>
        <v/>
      </c>
      <c r="AE85" t="str">
        <f>IF(AH85="","",IF(COUNTIF($AH$2:AH85,AH85)=1,MAX($AE$2:AE84)+1,INDEX($AE$2:AE84,MATCH(AH85,$AH$2:AH84,0),1)))</f>
        <v/>
      </c>
      <c r="AF85" t="str">
        <f>IF(AH85="","",COUNTIF($AH$2:AH85,AH85))</f>
        <v/>
      </c>
      <c r="AG85" t="str">
        <f t="shared" si="38"/>
        <v/>
      </c>
      <c r="AH85" t="str">
        <f>IF(個人種目入力!F90="男",個人種目入力!B90,"")</f>
        <v/>
      </c>
      <c r="AI85" t="str">
        <f>IF(ISNUMBER(AH85),個人種目入力!C90,"")</f>
        <v/>
      </c>
      <c r="AJ85" t="str">
        <f>IF(ISNUMBER(AH85),個人種目入力!D90,"")</f>
        <v/>
      </c>
      <c r="AK85" t="str">
        <f>IF(ISNUMBER(AH85),個人種目入力!E90,"")</f>
        <v/>
      </c>
      <c r="AL85" t="str">
        <f>IF(ISNUMBER(AH85),個人種目入力!G90,"")</f>
        <v/>
      </c>
    </row>
    <row r="86" spans="1:38">
      <c r="A86" t="str">
        <f>IF(D86="","",IF(COUNTIF($D$2:D86,D86)=1,MAX($A$2:A85)+1,INDEX($A$2:A85,MATCH(D86,$D$2:D85,0),1)))</f>
        <v/>
      </c>
      <c r="B86" t="str">
        <f>IF(D86="","",COUNTIF($D$2:D86,D86))</f>
        <v/>
      </c>
      <c r="C86" t="str">
        <f t="shared" si="39"/>
        <v/>
      </c>
      <c r="D86" t="str">
        <f>IF(個人種目入力!F91="女",個人種目入力!B91,"")</f>
        <v/>
      </c>
      <c r="E86" t="str">
        <f>IF(ISNUMBER(D86),個人種目入力!C91,"")</f>
        <v/>
      </c>
      <c r="F86" t="str">
        <f>IF(ISNUMBER(D86),個人種目入力!D91,"")</f>
        <v/>
      </c>
      <c r="G86" t="str">
        <f>IF(ISNUMBER(D86),個人種目入力!E91,"")</f>
        <v/>
      </c>
      <c r="H86" t="str">
        <f>IF(ISNUMBER(D86),個人種目入力!G91,"")</f>
        <v/>
      </c>
      <c r="AE86" t="str">
        <f>IF(AH86="","",IF(COUNTIF($AH$2:AH86,AH86)=1,MAX($AE$2:AE85)+1,INDEX($AE$2:AE85,MATCH(AH86,$AH$2:AH85,0),1)))</f>
        <v/>
      </c>
      <c r="AF86" t="str">
        <f>IF(AH86="","",COUNTIF($AH$2:AH86,AH86))</f>
        <v/>
      </c>
      <c r="AG86" t="str">
        <f t="shared" si="38"/>
        <v/>
      </c>
      <c r="AH86" t="str">
        <f>IF(個人種目入力!F91="男",個人種目入力!B91,"")</f>
        <v/>
      </c>
      <c r="AI86" t="str">
        <f>IF(ISNUMBER(AH86),個人種目入力!C91,"")</f>
        <v/>
      </c>
      <c r="AJ86" t="str">
        <f>IF(ISNUMBER(AH86),個人種目入力!D91,"")</f>
        <v/>
      </c>
      <c r="AK86" t="str">
        <f>IF(ISNUMBER(AH86),個人種目入力!E91,"")</f>
        <v/>
      </c>
      <c r="AL86" t="str">
        <f>IF(ISNUMBER(AH86),個人種目入力!G91,"")</f>
        <v/>
      </c>
    </row>
    <row r="87" spans="1:38">
      <c r="A87" t="str">
        <f>IF(D87="","",IF(COUNTIF($D$2:D87,D87)=1,MAX($A$2:A86)+1,INDEX($A$2:A86,MATCH(D87,$D$2:D86,0),1)))</f>
        <v/>
      </c>
      <c r="B87" t="str">
        <f>IF(D87="","",COUNTIF($D$2:D87,D87))</f>
        <v/>
      </c>
      <c r="C87" t="str">
        <f t="shared" si="39"/>
        <v/>
      </c>
      <c r="D87" t="str">
        <f>IF(個人種目入力!F92="女",個人種目入力!B92,"")</f>
        <v/>
      </c>
      <c r="E87" t="str">
        <f>IF(ISNUMBER(D87),個人種目入力!C92,"")</f>
        <v/>
      </c>
      <c r="F87" t="str">
        <f>IF(ISNUMBER(D87),個人種目入力!D92,"")</f>
        <v/>
      </c>
      <c r="G87" t="str">
        <f>IF(ISNUMBER(D87),個人種目入力!E92,"")</f>
        <v/>
      </c>
      <c r="H87" t="str">
        <f>IF(ISNUMBER(D87),個人種目入力!G92,"")</f>
        <v/>
      </c>
      <c r="AE87" t="str">
        <f>IF(AH87="","",IF(COUNTIF($AH$2:AH87,AH87)=1,MAX($AE$2:AE86)+1,INDEX($AE$2:AE86,MATCH(AH87,$AH$2:AH86,0),1)))</f>
        <v/>
      </c>
      <c r="AF87" t="str">
        <f>IF(AH87="","",COUNTIF($AH$2:AH87,AH87))</f>
        <v/>
      </c>
      <c r="AG87" t="str">
        <f t="shared" si="38"/>
        <v/>
      </c>
      <c r="AH87" t="str">
        <f>IF(個人種目入力!F92="男",個人種目入力!B92,"")</f>
        <v/>
      </c>
      <c r="AI87" t="str">
        <f>IF(ISNUMBER(AH87),個人種目入力!C92,"")</f>
        <v/>
      </c>
      <c r="AJ87" t="str">
        <f>IF(ISNUMBER(AH87),個人種目入力!D92,"")</f>
        <v/>
      </c>
      <c r="AK87" t="str">
        <f>IF(ISNUMBER(AH87),個人種目入力!E92,"")</f>
        <v/>
      </c>
      <c r="AL87" t="str">
        <f>IF(ISNUMBER(AH87),個人種目入力!G92,"")</f>
        <v/>
      </c>
    </row>
    <row r="88" spans="1:38">
      <c r="A88" t="str">
        <f>IF(D88="","",IF(COUNTIF($D$2:D88,D88)=1,MAX($A$2:A87)+1,INDEX($A$2:A87,MATCH(D88,$D$2:D87,0),1)))</f>
        <v/>
      </c>
      <c r="B88" t="str">
        <f>IF(D88="","",COUNTIF($D$2:D88,D88))</f>
        <v/>
      </c>
      <c r="C88" t="str">
        <f t="shared" si="39"/>
        <v/>
      </c>
      <c r="D88" t="str">
        <f>IF(個人種目入力!F93="女",個人種目入力!B93,"")</f>
        <v/>
      </c>
      <c r="E88" t="str">
        <f>IF(ISNUMBER(D88),個人種目入力!C93,"")</f>
        <v/>
      </c>
      <c r="F88" t="str">
        <f>IF(ISNUMBER(D88),個人種目入力!D93,"")</f>
        <v/>
      </c>
      <c r="G88" t="str">
        <f>IF(ISNUMBER(D88),個人種目入力!E93,"")</f>
        <v/>
      </c>
      <c r="H88" t="str">
        <f>IF(ISNUMBER(D88),個人種目入力!G93,"")</f>
        <v/>
      </c>
      <c r="AE88" t="str">
        <f>IF(AH88="","",IF(COUNTIF($AH$2:AH88,AH88)=1,MAX($AE$2:AE87)+1,INDEX($AE$2:AE87,MATCH(AH88,$AH$2:AH87,0),1)))</f>
        <v/>
      </c>
      <c r="AF88" t="str">
        <f>IF(AH88="","",COUNTIF($AH$2:AH88,AH88))</f>
        <v/>
      </c>
      <c r="AG88" t="str">
        <f t="shared" si="38"/>
        <v/>
      </c>
      <c r="AH88" t="str">
        <f>IF(個人種目入力!F93="男",個人種目入力!B93,"")</f>
        <v/>
      </c>
      <c r="AI88" t="str">
        <f>IF(ISNUMBER(AH88),個人種目入力!C93,"")</f>
        <v/>
      </c>
      <c r="AJ88" t="str">
        <f>IF(ISNUMBER(AH88),個人種目入力!D93,"")</f>
        <v/>
      </c>
      <c r="AK88" t="str">
        <f>IF(ISNUMBER(AH88),個人種目入力!E93,"")</f>
        <v/>
      </c>
      <c r="AL88" t="str">
        <f>IF(ISNUMBER(AH88),個人種目入力!G93,"")</f>
        <v/>
      </c>
    </row>
    <row r="89" spans="1:38">
      <c r="A89" t="str">
        <f>IF(D89="","",IF(COUNTIF($D$2:D89,D89)=1,MAX($A$2:A88)+1,INDEX($A$2:A88,MATCH(D89,$D$2:D88,0),1)))</f>
        <v/>
      </c>
      <c r="B89" t="str">
        <f>IF(D89="","",COUNTIF($D$2:D89,D89))</f>
        <v/>
      </c>
      <c r="C89" t="str">
        <f t="shared" si="39"/>
        <v/>
      </c>
      <c r="D89" t="str">
        <f>IF(個人種目入力!F94="女",個人種目入力!B94,"")</f>
        <v/>
      </c>
      <c r="E89" t="str">
        <f>IF(ISNUMBER(D89),個人種目入力!C94,"")</f>
        <v/>
      </c>
      <c r="F89" t="str">
        <f>IF(ISNUMBER(D89),個人種目入力!D94,"")</f>
        <v/>
      </c>
      <c r="G89" t="str">
        <f>IF(ISNUMBER(D89),個人種目入力!E94,"")</f>
        <v/>
      </c>
      <c r="H89" t="str">
        <f>IF(ISNUMBER(D89),個人種目入力!G94,"")</f>
        <v/>
      </c>
      <c r="AE89" t="str">
        <f>IF(AH89="","",IF(COUNTIF($AH$2:AH89,AH89)=1,MAX($AE$2:AE88)+1,INDEX($AE$2:AE88,MATCH(AH89,$AH$2:AH88,0),1)))</f>
        <v/>
      </c>
      <c r="AF89" t="str">
        <f>IF(AH89="","",COUNTIF($AH$2:AH89,AH89))</f>
        <v/>
      </c>
      <c r="AG89" t="str">
        <f t="shared" si="38"/>
        <v/>
      </c>
      <c r="AH89" t="str">
        <f>IF(個人種目入力!F94="男",個人種目入力!B94,"")</f>
        <v/>
      </c>
      <c r="AI89" t="str">
        <f>IF(ISNUMBER(AH89),個人種目入力!C94,"")</f>
        <v/>
      </c>
      <c r="AJ89" t="str">
        <f>IF(ISNUMBER(AH89),個人種目入力!D94,"")</f>
        <v/>
      </c>
      <c r="AK89" t="str">
        <f>IF(ISNUMBER(AH89),個人種目入力!E94,"")</f>
        <v/>
      </c>
      <c r="AL89" t="str">
        <f>IF(ISNUMBER(AH89),個人種目入力!G94,"")</f>
        <v/>
      </c>
    </row>
    <row r="90" spans="1:38">
      <c r="A90" t="str">
        <f>IF(D90="","",IF(COUNTIF($D$2:D90,D90)=1,MAX($A$2:A89)+1,INDEX($A$2:A89,MATCH(D90,$D$2:D89,0),1)))</f>
        <v/>
      </c>
      <c r="B90" t="str">
        <f>IF(D90="","",COUNTIF($D$2:D90,D90))</f>
        <v/>
      </c>
      <c r="C90" t="str">
        <f t="shared" si="39"/>
        <v/>
      </c>
      <c r="D90" t="str">
        <f>IF(個人種目入力!F95="女",個人種目入力!B95,"")</f>
        <v/>
      </c>
      <c r="E90" t="str">
        <f>IF(ISNUMBER(D90),個人種目入力!C95,"")</f>
        <v/>
      </c>
      <c r="F90" t="str">
        <f>IF(ISNUMBER(D90),個人種目入力!D95,"")</f>
        <v/>
      </c>
      <c r="G90" t="str">
        <f>IF(ISNUMBER(D90),個人種目入力!E95,"")</f>
        <v/>
      </c>
      <c r="H90" t="str">
        <f>IF(ISNUMBER(D90),個人種目入力!G95,"")</f>
        <v/>
      </c>
      <c r="AE90" t="str">
        <f>IF(AH90="","",IF(COUNTIF($AH$2:AH90,AH90)=1,MAX($AE$2:AE89)+1,INDEX($AE$2:AE89,MATCH(AH90,$AH$2:AH89,0),1)))</f>
        <v/>
      </c>
      <c r="AF90" t="str">
        <f>IF(AH90="","",COUNTIF($AH$2:AH90,AH90))</f>
        <v/>
      </c>
      <c r="AG90" t="str">
        <f t="shared" si="38"/>
        <v/>
      </c>
      <c r="AH90" t="str">
        <f>IF(個人種目入力!F95="男",個人種目入力!B95,"")</f>
        <v/>
      </c>
      <c r="AI90" t="str">
        <f>IF(ISNUMBER(AH90),個人種目入力!C95,"")</f>
        <v/>
      </c>
      <c r="AJ90" t="str">
        <f>IF(ISNUMBER(AH90),個人種目入力!D95,"")</f>
        <v/>
      </c>
      <c r="AK90" t="str">
        <f>IF(ISNUMBER(AH90),個人種目入力!E95,"")</f>
        <v/>
      </c>
      <c r="AL90" t="str">
        <f>IF(ISNUMBER(AH90),個人種目入力!G95,"")</f>
        <v/>
      </c>
    </row>
    <row r="91" spans="1:38">
      <c r="A91" t="str">
        <f>IF(D91="","",IF(COUNTIF($D$2:D91,D91)=1,MAX($A$2:A90)+1,INDEX($A$2:A90,MATCH(D91,$D$2:D90,0),1)))</f>
        <v/>
      </c>
      <c r="B91" t="str">
        <f>IF(D91="","",COUNTIF($D$2:D91,D91))</f>
        <v/>
      </c>
      <c r="C91" t="str">
        <f t="shared" si="39"/>
        <v/>
      </c>
      <c r="D91" t="str">
        <f>IF(個人種目入力!F96="女",個人種目入力!B96,"")</f>
        <v/>
      </c>
      <c r="E91" t="str">
        <f>IF(ISNUMBER(D91),個人種目入力!C96,"")</f>
        <v/>
      </c>
      <c r="F91" t="str">
        <f>IF(ISNUMBER(D91),個人種目入力!D96,"")</f>
        <v/>
      </c>
      <c r="G91" t="str">
        <f>IF(ISNUMBER(D91),個人種目入力!E96,"")</f>
        <v/>
      </c>
      <c r="H91" t="str">
        <f>IF(ISNUMBER(D91),個人種目入力!G96,"")</f>
        <v/>
      </c>
      <c r="AE91" t="str">
        <f>IF(AH91="","",IF(COUNTIF($AH$2:AH91,AH91)=1,MAX($AE$2:AE90)+1,INDEX($AE$2:AE90,MATCH(AH91,$AH$2:AH90,0),1)))</f>
        <v/>
      </c>
      <c r="AF91" t="str">
        <f>IF(AH91="","",COUNTIF($AH$2:AH91,AH91))</f>
        <v/>
      </c>
      <c r="AG91" t="str">
        <f t="shared" si="38"/>
        <v/>
      </c>
      <c r="AH91" t="str">
        <f>IF(個人種目入力!F96="男",個人種目入力!B96,"")</f>
        <v/>
      </c>
      <c r="AI91" t="str">
        <f>IF(ISNUMBER(AH91),個人種目入力!C96,"")</f>
        <v/>
      </c>
      <c r="AJ91" t="str">
        <f>IF(ISNUMBER(AH91),個人種目入力!D96,"")</f>
        <v/>
      </c>
      <c r="AK91" t="str">
        <f>IF(ISNUMBER(AH91),個人種目入力!E96,"")</f>
        <v/>
      </c>
      <c r="AL91" t="str">
        <f>IF(ISNUMBER(AH91),個人種目入力!G96,"")</f>
        <v/>
      </c>
    </row>
    <row r="92" spans="1:38">
      <c r="A92" t="str">
        <f>IF(D92="","",IF(COUNTIF($D$2:D92,D92)=1,MAX($A$2:A91)+1,INDEX($A$2:A91,MATCH(D92,$D$2:D91,0),1)))</f>
        <v/>
      </c>
      <c r="B92" t="str">
        <f>IF(D92="","",COUNTIF($D$2:D92,D92))</f>
        <v/>
      </c>
      <c r="C92" t="str">
        <f t="shared" si="39"/>
        <v/>
      </c>
      <c r="D92" t="str">
        <f>IF(個人種目入力!F97="女",個人種目入力!B97,"")</f>
        <v/>
      </c>
      <c r="E92" t="str">
        <f>IF(ISNUMBER(D92),個人種目入力!C97,"")</f>
        <v/>
      </c>
      <c r="F92" t="str">
        <f>IF(ISNUMBER(D92),個人種目入力!D97,"")</f>
        <v/>
      </c>
      <c r="G92" t="str">
        <f>IF(ISNUMBER(D92),個人種目入力!E97,"")</f>
        <v/>
      </c>
      <c r="H92" t="str">
        <f>IF(ISNUMBER(D92),個人種目入力!G97,"")</f>
        <v/>
      </c>
      <c r="AE92" t="str">
        <f>IF(AH92="","",IF(COUNTIF($AH$2:AH92,AH92)=1,MAX($AE$2:AE91)+1,INDEX($AE$2:AE91,MATCH(AH92,$AH$2:AH91,0),1)))</f>
        <v/>
      </c>
      <c r="AF92" t="str">
        <f>IF(AH92="","",COUNTIF($AH$2:AH92,AH92))</f>
        <v/>
      </c>
      <c r="AG92" t="str">
        <f t="shared" si="38"/>
        <v/>
      </c>
      <c r="AH92" t="str">
        <f>IF(個人種目入力!F97="男",個人種目入力!B97,"")</f>
        <v/>
      </c>
      <c r="AI92" t="str">
        <f>IF(ISNUMBER(AH92),個人種目入力!C97,"")</f>
        <v/>
      </c>
      <c r="AJ92" t="str">
        <f>IF(ISNUMBER(AH92),個人種目入力!D97,"")</f>
        <v/>
      </c>
      <c r="AK92" t="str">
        <f>IF(ISNUMBER(AH92),個人種目入力!E97,"")</f>
        <v/>
      </c>
      <c r="AL92" t="str">
        <f>IF(ISNUMBER(AH92),個人種目入力!G97,"")</f>
        <v/>
      </c>
    </row>
    <row r="93" spans="1:38">
      <c r="A93" t="str">
        <f>IF(D93="","",IF(COUNTIF($D$2:D93,D93)=1,MAX($A$2:A92)+1,INDEX($A$2:A92,MATCH(D93,$D$2:D92,0),1)))</f>
        <v/>
      </c>
      <c r="B93" t="str">
        <f>IF(D93="","",COUNTIF($D$2:D93,D93))</f>
        <v/>
      </c>
      <c r="C93" t="str">
        <f t="shared" si="39"/>
        <v/>
      </c>
      <c r="D93" t="str">
        <f>IF(個人種目入力!F98="女",個人種目入力!B98,"")</f>
        <v/>
      </c>
      <c r="E93" t="str">
        <f>IF(ISNUMBER(D93),個人種目入力!C98,"")</f>
        <v/>
      </c>
      <c r="F93" t="str">
        <f>IF(ISNUMBER(D93),個人種目入力!D98,"")</f>
        <v/>
      </c>
      <c r="G93" t="str">
        <f>IF(ISNUMBER(D93),個人種目入力!E98,"")</f>
        <v/>
      </c>
      <c r="H93" t="str">
        <f>IF(ISNUMBER(D93),個人種目入力!G98,"")</f>
        <v/>
      </c>
      <c r="AE93" t="str">
        <f>IF(AH93="","",IF(COUNTIF($AH$2:AH93,AH93)=1,MAX($AE$2:AE92)+1,INDEX($AE$2:AE92,MATCH(AH93,$AH$2:AH92,0),1)))</f>
        <v/>
      </c>
      <c r="AF93" t="str">
        <f>IF(AH93="","",COUNTIF($AH$2:AH93,AH93))</f>
        <v/>
      </c>
      <c r="AG93" t="str">
        <f t="shared" si="38"/>
        <v/>
      </c>
      <c r="AH93" t="str">
        <f>IF(個人種目入力!F98="男",個人種目入力!B98,"")</f>
        <v/>
      </c>
      <c r="AI93" t="str">
        <f>IF(ISNUMBER(AH93),個人種目入力!C98,"")</f>
        <v/>
      </c>
      <c r="AJ93" t="str">
        <f>IF(ISNUMBER(AH93),個人種目入力!D98,"")</f>
        <v/>
      </c>
      <c r="AK93" t="str">
        <f>IF(ISNUMBER(AH93),個人種目入力!E98,"")</f>
        <v/>
      </c>
      <c r="AL93" t="str">
        <f>IF(ISNUMBER(AH93),個人種目入力!G98,"")</f>
        <v/>
      </c>
    </row>
    <row r="94" spans="1:38">
      <c r="A94" t="str">
        <f>IF(D94="","",IF(COUNTIF($D$2:D94,D94)=1,MAX($A$2:A93)+1,INDEX($A$2:A93,MATCH(D94,$D$2:D93,0),1)))</f>
        <v/>
      </c>
      <c r="B94" t="str">
        <f>IF(D94="","",COUNTIF($D$2:D94,D94))</f>
        <v/>
      </c>
      <c r="C94" t="str">
        <f t="shared" si="39"/>
        <v/>
      </c>
      <c r="D94" t="str">
        <f>IF(個人種目入力!F99="女",個人種目入力!B99,"")</f>
        <v/>
      </c>
      <c r="E94" t="str">
        <f>IF(ISNUMBER(D94),個人種目入力!C99,"")</f>
        <v/>
      </c>
      <c r="F94" t="str">
        <f>IF(ISNUMBER(D94),個人種目入力!D99,"")</f>
        <v/>
      </c>
      <c r="G94" t="str">
        <f>IF(ISNUMBER(D94),個人種目入力!E99,"")</f>
        <v/>
      </c>
      <c r="H94" t="str">
        <f>IF(ISNUMBER(D94),個人種目入力!G99,"")</f>
        <v/>
      </c>
      <c r="AE94" t="str">
        <f>IF(AH94="","",IF(COUNTIF($AH$2:AH94,AH94)=1,MAX($AE$2:AE93)+1,INDEX($AE$2:AE93,MATCH(AH94,$AH$2:AH93,0),1)))</f>
        <v/>
      </c>
      <c r="AF94" t="str">
        <f>IF(AH94="","",COUNTIF($AH$2:AH94,AH94))</f>
        <v/>
      </c>
      <c r="AG94" t="str">
        <f t="shared" si="38"/>
        <v/>
      </c>
      <c r="AH94" t="str">
        <f>IF(個人種目入力!F99="男",個人種目入力!B99,"")</f>
        <v/>
      </c>
      <c r="AI94" t="str">
        <f>IF(ISNUMBER(AH94),個人種目入力!C99,"")</f>
        <v/>
      </c>
      <c r="AJ94" t="str">
        <f>IF(ISNUMBER(AH94),個人種目入力!D99,"")</f>
        <v/>
      </c>
      <c r="AK94" t="str">
        <f>IF(ISNUMBER(AH94),個人種目入力!E99,"")</f>
        <v/>
      </c>
      <c r="AL94" t="str">
        <f>IF(ISNUMBER(AH94),個人種目入力!G99,"")</f>
        <v/>
      </c>
    </row>
    <row r="95" spans="1:38">
      <c r="A95" t="str">
        <f>IF(D95="","",IF(COUNTIF($D$2:D95,D95)=1,MAX($A$2:A94)+1,INDEX($A$2:A94,MATCH(D95,$D$2:D94,0),1)))</f>
        <v/>
      </c>
      <c r="B95" t="str">
        <f>IF(D95="","",COUNTIF($D$2:D95,D95))</f>
        <v/>
      </c>
      <c r="C95" t="str">
        <f t="shared" si="39"/>
        <v/>
      </c>
      <c r="D95" t="str">
        <f>IF(個人種目入力!F100="女",個人種目入力!B100,"")</f>
        <v/>
      </c>
      <c r="E95" t="str">
        <f>IF(ISNUMBER(D95),個人種目入力!C100,"")</f>
        <v/>
      </c>
      <c r="F95" t="str">
        <f>IF(ISNUMBER(D95),個人種目入力!D100,"")</f>
        <v/>
      </c>
      <c r="G95" t="str">
        <f>IF(ISNUMBER(D95),個人種目入力!E100,"")</f>
        <v/>
      </c>
      <c r="H95" t="str">
        <f>IF(ISNUMBER(D95),個人種目入力!G100,"")</f>
        <v/>
      </c>
      <c r="AE95" t="str">
        <f>IF(AH95="","",IF(COUNTIF($AH$2:AH95,AH95)=1,MAX($AE$2:AE94)+1,INDEX($AE$2:AE94,MATCH(AH95,$AH$2:AH94,0),1)))</f>
        <v/>
      </c>
      <c r="AF95" t="str">
        <f>IF(AH95="","",COUNTIF($AH$2:AH95,AH95))</f>
        <v/>
      </c>
      <c r="AG95" t="str">
        <f t="shared" si="38"/>
        <v/>
      </c>
      <c r="AH95" t="str">
        <f>IF(個人種目入力!F100="男",個人種目入力!B100,"")</f>
        <v/>
      </c>
      <c r="AI95" t="str">
        <f>IF(ISNUMBER(AH95),個人種目入力!C100,"")</f>
        <v/>
      </c>
      <c r="AJ95" t="str">
        <f>IF(ISNUMBER(AH95),個人種目入力!D100,"")</f>
        <v/>
      </c>
      <c r="AK95" t="str">
        <f>IF(ISNUMBER(AH95),個人種目入力!E100,"")</f>
        <v/>
      </c>
      <c r="AL95" t="str">
        <f>IF(ISNUMBER(AH95),個人種目入力!G100,"")</f>
        <v/>
      </c>
    </row>
    <row r="96" spans="1:38">
      <c r="A96" t="str">
        <f>IF(D96="","",IF(COUNTIF($D$2:D96,D96)=1,MAX($A$2:A95)+1,INDEX($A$2:A95,MATCH(D96,$D$2:D95,0),1)))</f>
        <v/>
      </c>
      <c r="B96" t="str">
        <f>IF(D96="","",COUNTIF($D$2:D96,D96))</f>
        <v/>
      </c>
      <c r="C96" t="str">
        <f t="shared" si="39"/>
        <v/>
      </c>
      <c r="D96" t="str">
        <f>IF(個人種目入力!F101="女",個人種目入力!B101,"")</f>
        <v/>
      </c>
      <c r="E96" t="str">
        <f>IF(ISNUMBER(D96),個人種目入力!C101,"")</f>
        <v/>
      </c>
      <c r="F96" t="str">
        <f>IF(ISNUMBER(D96),個人種目入力!D101,"")</f>
        <v/>
      </c>
      <c r="G96" t="str">
        <f>IF(ISNUMBER(D96),個人種目入力!E101,"")</f>
        <v/>
      </c>
      <c r="H96" t="str">
        <f>IF(ISNUMBER(D96),個人種目入力!G101,"")</f>
        <v/>
      </c>
      <c r="AE96" t="str">
        <f>IF(AH96="","",IF(COUNTIF($AH$2:AH96,AH96)=1,MAX($AE$2:AE95)+1,INDEX($AE$2:AE95,MATCH(AH96,$AH$2:AH95,0),1)))</f>
        <v/>
      </c>
      <c r="AF96" t="str">
        <f>IF(AH96="","",COUNTIF($AH$2:AH96,AH96))</f>
        <v/>
      </c>
      <c r="AG96" t="str">
        <f t="shared" si="38"/>
        <v/>
      </c>
      <c r="AH96" t="str">
        <f>IF(個人種目入力!F101="男",個人種目入力!B101,"")</f>
        <v/>
      </c>
      <c r="AI96" t="str">
        <f>IF(ISNUMBER(AH96),個人種目入力!C101,"")</f>
        <v/>
      </c>
      <c r="AJ96" t="str">
        <f>IF(ISNUMBER(AH96),個人種目入力!D101,"")</f>
        <v/>
      </c>
      <c r="AK96" t="str">
        <f>IF(ISNUMBER(AH96),個人種目入力!E101,"")</f>
        <v/>
      </c>
      <c r="AL96" t="str">
        <f>IF(ISNUMBER(AH96),個人種目入力!G101,"")</f>
        <v/>
      </c>
    </row>
    <row r="97" spans="1:38">
      <c r="A97" t="str">
        <f>IF(D97="","",IF(COUNTIF($D$2:D97,D97)=1,MAX($A$2:A96)+1,INDEX($A$2:A96,MATCH(D97,$D$2:D96,0),1)))</f>
        <v/>
      </c>
      <c r="B97" t="str">
        <f>IF(D97="","",COUNTIF($D$2:D97,D97))</f>
        <v/>
      </c>
      <c r="C97" t="str">
        <f t="shared" si="39"/>
        <v/>
      </c>
      <c r="D97" t="str">
        <f>IF(個人種目入力!F102="女",個人種目入力!B102,"")</f>
        <v/>
      </c>
      <c r="E97" t="str">
        <f>IF(ISNUMBER(D97),個人種目入力!C102,"")</f>
        <v/>
      </c>
      <c r="F97" t="str">
        <f>IF(ISNUMBER(D97),個人種目入力!D102,"")</f>
        <v/>
      </c>
      <c r="G97" t="str">
        <f>IF(ISNUMBER(D97),個人種目入力!E102,"")</f>
        <v/>
      </c>
      <c r="H97" t="str">
        <f>IF(ISNUMBER(D97),個人種目入力!G102,"")</f>
        <v/>
      </c>
      <c r="AE97" t="str">
        <f>IF(AH97="","",IF(COUNTIF($AH$2:AH97,AH97)=1,MAX($AE$2:AE96)+1,INDEX($AE$2:AE96,MATCH(AH97,$AH$2:AH96,0),1)))</f>
        <v/>
      </c>
      <c r="AF97" t="str">
        <f>IF(AH97="","",COUNTIF($AH$2:AH97,AH97))</f>
        <v/>
      </c>
      <c r="AG97" t="str">
        <f t="shared" si="38"/>
        <v/>
      </c>
      <c r="AH97" t="str">
        <f>IF(個人種目入力!F102="男",個人種目入力!B102,"")</f>
        <v/>
      </c>
      <c r="AI97" t="str">
        <f>IF(ISNUMBER(AH97),個人種目入力!C102,"")</f>
        <v/>
      </c>
      <c r="AJ97" t="str">
        <f>IF(ISNUMBER(AH97),個人種目入力!D102,"")</f>
        <v/>
      </c>
      <c r="AK97" t="str">
        <f>IF(ISNUMBER(AH97),個人種目入力!E102,"")</f>
        <v/>
      </c>
      <c r="AL97" t="str">
        <f>IF(ISNUMBER(AH97),個人種目入力!G102,"")</f>
        <v/>
      </c>
    </row>
    <row r="98" spans="1:38">
      <c r="A98" t="str">
        <f>IF(D98="","",IF(COUNTIF($D$2:D98,D98)=1,MAX($A$2:A97)+1,INDEX($A$2:A97,MATCH(D98,$D$2:D97,0),1)))</f>
        <v/>
      </c>
      <c r="B98" t="str">
        <f>IF(D98="","",COUNTIF($D$2:D98,D98))</f>
        <v/>
      </c>
      <c r="C98" t="str">
        <f t="shared" si="39"/>
        <v/>
      </c>
      <c r="D98" t="str">
        <f>IF(個人種目入力!F103="女",個人種目入力!B103,"")</f>
        <v/>
      </c>
      <c r="E98" t="str">
        <f>IF(ISNUMBER(D98),個人種目入力!C103,"")</f>
        <v/>
      </c>
      <c r="F98" t="str">
        <f>IF(ISNUMBER(D98),個人種目入力!D103,"")</f>
        <v/>
      </c>
      <c r="G98" t="str">
        <f>IF(ISNUMBER(D98),個人種目入力!E103,"")</f>
        <v/>
      </c>
      <c r="H98" t="str">
        <f>IF(ISNUMBER(D98),個人種目入力!G103,"")</f>
        <v/>
      </c>
      <c r="AE98" t="str">
        <f>IF(AH98="","",IF(COUNTIF($AH$2:AH98,AH98)=1,MAX($AE$2:AE97)+1,INDEX($AE$2:AE97,MATCH(AH98,$AH$2:AH97,0),1)))</f>
        <v/>
      </c>
      <c r="AF98" t="str">
        <f>IF(AH98="","",COUNTIF($AH$2:AH98,AH98))</f>
        <v/>
      </c>
      <c r="AG98" t="str">
        <f t="shared" si="38"/>
        <v/>
      </c>
      <c r="AH98" t="str">
        <f>IF(個人種目入力!F103="男",個人種目入力!B103,"")</f>
        <v/>
      </c>
      <c r="AI98" t="str">
        <f>IF(ISNUMBER(AH98),個人種目入力!C103,"")</f>
        <v/>
      </c>
      <c r="AJ98" t="str">
        <f>IF(ISNUMBER(AH98),個人種目入力!D103,"")</f>
        <v/>
      </c>
      <c r="AK98" t="str">
        <f>IF(ISNUMBER(AH98),個人種目入力!E103,"")</f>
        <v/>
      </c>
      <c r="AL98" t="str">
        <f>IF(ISNUMBER(AH98),個人種目入力!G103,"")</f>
        <v/>
      </c>
    </row>
    <row r="99" spans="1:38">
      <c r="A99" t="str">
        <f>IF(D99="","",IF(COUNTIF($D$2:D99,D99)=1,MAX($A$2:A98)+1,INDEX($A$2:A98,MATCH(D99,$D$2:D98,0),1)))</f>
        <v/>
      </c>
      <c r="B99" t="str">
        <f>IF(D99="","",COUNTIF($D$2:D99,D99))</f>
        <v/>
      </c>
      <c r="C99" t="str">
        <f t="shared" si="39"/>
        <v/>
      </c>
      <c r="D99" t="str">
        <f>IF(個人種目入力!F104="女",個人種目入力!B104,"")</f>
        <v/>
      </c>
      <c r="E99" t="str">
        <f>IF(ISNUMBER(D99),個人種目入力!C104,"")</f>
        <v/>
      </c>
      <c r="F99" t="str">
        <f>IF(ISNUMBER(D99),個人種目入力!D104,"")</f>
        <v/>
      </c>
      <c r="G99" t="str">
        <f>IF(ISNUMBER(D99),個人種目入力!E104,"")</f>
        <v/>
      </c>
      <c r="H99" t="str">
        <f>IF(ISNUMBER(D99),個人種目入力!G104,"")</f>
        <v/>
      </c>
      <c r="AE99" t="str">
        <f>IF(AH99="","",IF(COUNTIF($AH$2:AH99,AH99)=1,MAX($AE$2:AE98)+1,INDEX($AE$2:AE98,MATCH(AH99,$AH$2:AH98,0),1)))</f>
        <v/>
      </c>
      <c r="AF99" t="str">
        <f>IF(AH99="","",COUNTIF($AH$2:AH99,AH99))</f>
        <v/>
      </c>
      <c r="AG99" t="str">
        <f t="shared" si="38"/>
        <v/>
      </c>
      <c r="AH99" t="str">
        <f>IF(個人種目入力!F104="男",個人種目入力!B104,"")</f>
        <v/>
      </c>
      <c r="AI99" t="str">
        <f>IF(ISNUMBER(AH99),個人種目入力!C104,"")</f>
        <v/>
      </c>
      <c r="AJ99" t="str">
        <f>IF(ISNUMBER(AH99),個人種目入力!D104,"")</f>
        <v/>
      </c>
      <c r="AK99" t="str">
        <f>IF(ISNUMBER(AH99),個人種目入力!E104,"")</f>
        <v/>
      </c>
      <c r="AL99" t="str">
        <f>IF(ISNUMBER(AH99),個人種目入力!G104,"")</f>
        <v/>
      </c>
    </row>
    <row r="100" spans="1:38">
      <c r="A100" t="str">
        <f>IF(D100="","",IF(COUNTIF($D$2:D100,D100)=1,MAX($A$2:A99)+1,INDEX($A$2:A99,MATCH(D100,$D$2:D99,0),1)))</f>
        <v/>
      </c>
      <c r="B100" t="str">
        <f>IF(D100="","",COUNTIF($D$2:D100,D100))</f>
        <v/>
      </c>
      <c r="C100" t="str">
        <f t="shared" si="39"/>
        <v/>
      </c>
      <c r="D100" t="str">
        <f>IF(個人種目入力!F105="女",個人種目入力!B105,"")</f>
        <v/>
      </c>
      <c r="E100" t="str">
        <f>IF(ISNUMBER(D100),個人種目入力!C105,"")</f>
        <v/>
      </c>
      <c r="F100" t="str">
        <f>IF(ISNUMBER(D100),個人種目入力!D105,"")</f>
        <v/>
      </c>
      <c r="G100" t="str">
        <f>IF(ISNUMBER(D100),個人種目入力!E105,"")</f>
        <v/>
      </c>
      <c r="H100" t="str">
        <f>IF(ISNUMBER(D100),個人種目入力!G105,"")</f>
        <v/>
      </c>
      <c r="AE100" t="str">
        <f>IF(AH100="","",IF(COUNTIF($AH$2:AH100,AH100)=1,MAX($AE$2:AE99)+1,INDEX($AE$2:AE99,MATCH(AH100,$AH$2:AH99,0),1)))</f>
        <v/>
      </c>
      <c r="AF100" t="str">
        <f>IF(AH100="","",COUNTIF($AH$2:AH100,AH100))</f>
        <v/>
      </c>
      <c r="AG100" t="str">
        <f t="shared" si="38"/>
        <v/>
      </c>
      <c r="AH100" t="str">
        <f>IF(個人種目入力!F105="男",個人種目入力!B105,"")</f>
        <v/>
      </c>
      <c r="AI100" t="str">
        <f>IF(ISNUMBER(AH100),個人種目入力!C105,"")</f>
        <v/>
      </c>
      <c r="AJ100" t="str">
        <f>IF(ISNUMBER(AH100),個人種目入力!D105,"")</f>
        <v/>
      </c>
      <c r="AK100" t="str">
        <f>IF(ISNUMBER(AH100),個人種目入力!E105,"")</f>
        <v/>
      </c>
      <c r="AL100" t="str">
        <f>IF(ISNUMBER(AH100),個人種目入力!G105,"")</f>
        <v/>
      </c>
    </row>
    <row r="101" spans="1:38">
      <c r="A101" t="str">
        <f>IF(D101="","",IF(COUNTIF($D$2:D101,D101)=1,MAX($A$2:A100)+1,INDEX($A$2:A100,MATCH(D101,$D$2:D100,0),1)))</f>
        <v/>
      </c>
      <c r="B101" t="str">
        <f>IF(D101="","",COUNTIF($D$2:D101,D101))</f>
        <v/>
      </c>
      <c r="C101" t="str">
        <f t="shared" si="39"/>
        <v/>
      </c>
      <c r="D101" t="str">
        <f>IF(個人種目入力!F106="女",個人種目入力!B106,"")</f>
        <v/>
      </c>
      <c r="E101" t="str">
        <f>IF(ISNUMBER(D101),個人種目入力!C106,"")</f>
        <v/>
      </c>
      <c r="F101" t="str">
        <f>IF(ISNUMBER(D101),個人種目入力!D106,"")</f>
        <v/>
      </c>
      <c r="G101" t="str">
        <f>IF(ISNUMBER(D101),個人種目入力!E106,"")</f>
        <v/>
      </c>
      <c r="H101" t="str">
        <f>IF(ISNUMBER(D101),個人種目入力!G106,"")</f>
        <v/>
      </c>
      <c r="AE101" t="str">
        <f>IF(AH101="","",IF(COUNTIF($AH$2:AH101,AH101)=1,MAX($AE$2:AE100)+1,INDEX($AE$2:AE100,MATCH(AH101,$AH$2:AH100,0),1)))</f>
        <v/>
      </c>
      <c r="AF101" t="str">
        <f>IF(AH101="","",COUNTIF($AH$2:AH101,AH101))</f>
        <v/>
      </c>
      <c r="AG101" t="str">
        <f t="shared" si="38"/>
        <v/>
      </c>
      <c r="AH101" t="str">
        <f>IF(個人種目入力!F106="男",個人種目入力!B106,"")</f>
        <v/>
      </c>
      <c r="AI101" t="str">
        <f>IF(ISNUMBER(AH101),個人種目入力!C106,"")</f>
        <v/>
      </c>
      <c r="AJ101" t="str">
        <f>IF(ISNUMBER(AH101),個人種目入力!D106,"")</f>
        <v/>
      </c>
      <c r="AK101" t="str">
        <f>IF(ISNUMBER(AH101),個人種目入力!E106,"")</f>
        <v/>
      </c>
      <c r="AL101" t="str">
        <f>IF(ISNUMBER(AH101),個人種目入力!G106,"")</f>
        <v/>
      </c>
    </row>
    <row r="102" spans="1:38">
      <c r="A102" t="str">
        <f>IF(D102="","",IF(COUNTIF($D$2:D102,D102)=1,MAX($A$2:A101)+1,INDEX($A$2:A101,MATCH(D102,$D$2:D101,0),1)))</f>
        <v/>
      </c>
      <c r="B102" t="str">
        <f>IF(D102="","",COUNTIF($D$2:D102,D102))</f>
        <v/>
      </c>
      <c r="C102" t="str">
        <f t="shared" si="39"/>
        <v/>
      </c>
      <c r="D102" t="str">
        <f>IF(個人種目入力!F107="女",個人種目入力!B107,"")</f>
        <v/>
      </c>
      <c r="E102" t="str">
        <f>IF(ISNUMBER(D102),個人種目入力!C107,"")</f>
        <v/>
      </c>
      <c r="F102" t="str">
        <f>IF(ISNUMBER(D102),個人種目入力!D107,"")</f>
        <v/>
      </c>
      <c r="G102" t="str">
        <f>IF(ISNUMBER(D102),個人種目入力!E107,"")</f>
        <v/>
      </c>
      <c r="H102" t="str">
        <f>IF(ISNUMBER(D102),個人種目入力!G107,"")</f>
        <v/>
      </c>
      <c r="AE102" t="str">
        <f>IF(AH102="","",IF(COUNTIF($AH$2:AH102,AH102)=1,MAX($AE$2:AE101)+1,INDEX($AE$2:AE101,MATCH(AH102,$AH$2:AH101,0),1)))</f>
        <v/>
      </c>
      <c r="AF102" t="str">
        <f>IF(AH102="","",COUNTIF($AH$2:AH102,AH102))</f>
        <v/>
      </c>
      <c r="AG102" t="str">
        <f t="shared" si="38"/>
        <v/>
      </c>
      <c r="AH102" t="str">
        <f>IF(個人種目入力!F107="男",個人種目入力!B107,"")</f>
        <v/>
      </c>
      <c r="AI102" t="str">
        <f>IF(ISNUMBER(AH102),個人種目入力!C107,"")</f>
        <v/>
      </c>
      <c r="AJ102" t="str">
        <f>IF(ISNUMBER(AH102),個人種目入力!D107,"")</f>
        <v/>
      </c>
      <c r="AK102" t="str">
        <f>IF(ISNUMBER(AH102),個人種目入力!E107,"")</f>
        <v/>
      </c>
      <c r="AL102" t="str">
        <f>IF(ISNUMBER(AH102),個人種目入力!G107,"")</f>
        <v/>
      </c>
    </row>
    <row r="103" spans="1:38">
      <c r="A103" t="str">
        <f>IF(D103="","",IF(COUNTIF($D$2:D103,D103)=1,MAX($A$2:A102)+1,INDEX($A$2:A102,MATCH(D103,$D$2:D102,0),1)))</f>
        <v/>
      </c>
      <c r="B103" t="str">
        <f>IF(D103="","",COUNTIF($D$2:D103,D103))</f>
        <v/>
      </c>
      <c r="C103" t="str">
        <f t="shared" si="39"/>
        <v/>
      </c>
      <c r="D103" t="str">
        <f>IF(個人種目入力!F108="女",個人種目入力!B108,"")</f>
        <v/>
      </c>
      <c r="E103" t="str">
        <f>IF(ISNUMBER(D103),個人種目入力!C108,"")</f>
        <v/>
      </c>
      <c r="F103" t="str">
        <f>IF(ISNUMBER(D103),個人種目入力!D108,"")</f>
        <v/>
      </c>
      <c r="G103" t="str">
        <f>IF(ISNUMBER(D103),個人種目入力!E108,"")</f>
        <v/>
      </c>
      <c r="H103" t="str">
        <f>IF(ISNUMBER(D103),個人種目入力!G108,"")</f>
        <v/>
      </c>
      <c r="AE103" t="str">
        <f>IF(AH103="","",IF(COUNTIF($AH$2:AH103,AH103)=1,MAX($AE$2:AE102)+1,INDEX($AE$2:AE102,MATCH(AH103,$AH$2:AH102,0),1)))</f>
        <v/>
      </c>
      <c r="AF103" t="str">
        <f>IF(AH103="","",COUNTIF($AH$2:AH103,AH103))</f>
        <v/>
      </c>
      <c r="AG103" t="str">
        <f t="shared" si="38"/>
        <v/>
      </c>
      <c r="AH103" t="str">
        <f>IF(個人種目入力!F108="男",個人種目入力!B108,"")</f>
        <v/>
      </c>
      <c r="AI103" t="str">
        <f>IF(ISNUMBER(AH103),個人種目入力!C108,"")</f>
        <v/>
      </c>
      <c r="AJ103" t="str">
        <f>IF(ISNUMBER(AH103),個人種目入力!D108,"")</f>
        <v/>
      </c>
      <c r="AK103" t="str">
        <f>IF(ISNUMBER(AH103),個人種目入力!E108,"")</f>
        <v/>
      </c>
      <c r="AL103" t="str">
        <f>IF(ISNUMBER(AH103),個人種目入力!G108,"")</f>
        <v/>
      </c>
    </row>
    <row r="104" spans="1:38">
      <c r="A104" t="str">
        <f>IF(D104="","",IF(COUNTIF($D$2:D104,D104)=1,MAX($A$2:A103)+1,INDEX($A$2:A103,MATCH(D104,$D$2:D103,0),1)))</f>
        <v/>
      </c>
      <c r="B104" t="str">
        <f>IF(D104="","",COUNTIF($D$2:D104,D104))</f>
        <v/>
      </c>
      <c r="C104" t="str">
        <f t="shared" si="39"/>
        <v/>
      </c>
      <c r="D104" t="str">
        <f>IF(個人種目入力!F109="女",個人種目入力!B109,"")</f>
        <v/>
      </c>
      <c r="E104" t="str">
        <f>IF(ISNUMBER(D104),個人種目入力!C109,"")</f>
        <v/>
      </c>
      <c r="F104" t="str">
        <f>IF(ISNUMBER(D104),個人種目入力!D109,"")</f>
        <v/>
      </c>
      <c r="G104" t="str">
        <f>IF(ISNUMBER(D104),個人種目入力!E109,"")</f>
        <v/>
      </c>
      <c r="H104" t="str">
        <f>IF(ISNUMBER(D104),個人種目入力!G109,"")</f>
        <v/>
      </c>
      <c r="AE104" t="str">
        <f>IF(AH104="","",IF(COUNTIF($AH$2:AH104,AH104)=1,MAX($AE$2:AE103)+1,INDEX($AE$2:AE103,MATCH(AH104,$AH$2:AH103,0),1)))</f>
        <v/>
      </c>
      <c r="AF104" t="str">
        <f>IF(AH104="","",COUNTIF($AH$2:AH104,AH104))</f>
        <v/>
      </c>
      <c r="AG104" t="str">
        <f t="shared" si="38"/>
        <v/>
      </c>
      <c r="AH104" t="str">
        <f>IF(個人種目入力!F109="男",個人種目入力!B109,"")</f>
        <v/>
      </c>
      <c r="AI104" t="str">
        <f>IF(ISNUMBER(AH104),個人種目入力!C109,"")</f>
        <v/>
      </c>
      <c r="AJ104" t="str">
        <f>IF(ISNUMBER(AH104),個人種目入力!D109,"")</f>
        <v/>
      </c>
      <c r="AK104" t="str">
        <f>IF(ISNUMBER(AH104),個人種目入力!E109,"")</f>
        <v/>
      </c>
      <c r="AL104" t="str">
        <f>IF(ISNUMBER(AH104),個人種目入力!G109,"")</f>
        <v/>
      </c>
    </row>
    <row r="105" spans="1:38">
      <c r="A105" t="str">
        <f>IF(D105="","",IF(COUNTIF($D$2:D105,D105)=1,MAX($A$2:A104)+1,INDEX($A$2:A104,MATCH(D105,$D$2:D104,0),1)))</f>
        <v/>
      </c>
      <c r="B105" t="str">
        <f>IF(D105="","",COUNTIF($D$2:D105,D105))</f>
        <v/>
      </c>
      <c r="C105" t="str">
        <f t="shared" si="39"/>
        <v/>
      </c>
      <c r="D105" t="str">
        <f>IF(個人種目入力!F110="女",個人種目入力!B110,"")</f>
        <v/>
      </c>
      <c r="E105" t="str">
        <f>IF(ISNUMBER(D105),個人種目入力!C110,"")</f>
        <v/>
      </c>
      <c r="F105" t="str">
        <f>IF(ISNUMBER(D105),個人種目入力!D110,"")</f>
        <v/>
      </c>
      <c r="G105" t="str">
        <f>IF(ISNUMBER(D105),個人種目入力!E110,"")</f>
        <v/>
      </c>
      <c r="H105" t="str">
        <f>IF(ISNUMBER(D105),個人種目入力!G110,"")</f>
        <v/>
      </c>
      <c r="AE105" t="str">
        <f>IF(AH105="","",IF(COUNTIF($AH$2:AH105,AH105)=1,MAX($AE$2:AE104)+1,INDEX($AE$2:AE104,MATCH(AH105,$AH$2:AH104,0),1)))</f>
        <v/>
      </c>
      <c r="AF105" t="str">
        <f>IF(AH105="","",COUNTIF($AH$2:AH105,AH105))</f>
        <v/>
      </c>
      <c r="AG105" t="str">
        <f t="shared" si="38"/>
        <v/>
      </c>
      <c r="AH105" t="str">
        <f>IF(個人種目入力!F110="男",個人種目入力!B110,"")</f>
        <v/>
      </c>
      <c r="AI105" t="str">
        <f>IF(ISNUMBER(AH105),個人種目入力!C110,"")</f>
        <v/>
      </c>
      <c r="AJ105" t="str">
        <f>IF(ISNUMBER(AH105),個人種目入力!D110,"")</f>
        <v/>
      </c>
      <c r="AK105" t="str">
        <f>IF(ISNUMBER(AH105),個人種目入力!E110,"")</f>
        <v/>
      </c>
      <c r="AL105" t="str">
        <f>IF(ISNUMBER(AH105),個人種目入力!G110,"")</f>
        <v/>
      </c>
    </row>
    <row r="106" spans="1:38">
      <c r="A106" t="str">
        <f>IF(D106="","",IF(COUNTIF($D$2:D106,D106)=1,MAX($A$2:A105)+1,INDEX($A$2:A105,MATCH(D106,$D$2:D105,0),1)))</f>
        <v/>
      </c>
      <c r="B106" t="str">
        <f>IF(D106="","",COUNTIF($D$2:D106,D106))</f>
        <v/>
      </c>
      <c r="C106" t="str">
        <f t="shared" si="39"/>
        <v/>
      </c>
      <c r="D106" t="str">
        <f>IF(個人種目入力!F111="女",個人種目入力!B111,"")</f>
        <v/>
      </c>
      <c r="E106" t="str">
        <f>IF(ISNUMBER(D106),個人種目入力!C111,"")</f>
        <v/>
      </c>
      <c r="F106" t="str">
        <f>IF(ISNUMBER(D106),個人種目入力!D111,"")</f>
        <v/>
      </c>
      <c r="G106" t="str">
        <f>IF(ISNUMBER(D106),個人種目入力!E111,"")</f>
        <v/>
      </c>
      <c r="H106" t="str">
        <f>IF(ISNUMBER(D106),個人種目入力!G111,"")</f>
        <v/>
      </c>
      <c r="AE106" t="str">
        <f>IF(AH106="","",IF(COUNTIF($AH$2:AH106,AH106)=1,MAX($AE$2:AE105)+1,INDEX($AE$2:AE105,MATCH(AH106,$AH$2:AH105,0),1)))</f>
        <v/>
      </c>
      <c r="AF106" t="str">
        <f>IF(AH106="","",COUNTIF($AH$2:AH106,AH106))</f>
        <v/>
      </c>
      <c r="AG106" t="str">
        <f t="shared" si="38"/>
        <v/>
      </c>
      <c r="AH106" t="str">
        <f>IF(個人種目入力!F111="男",個人種目入力!B111,"")</f>
        <v/>
      </c>
      <c r="AI106" t="str">
        <f>IF(ISNUMBER(AH106),個人種目入力!C111,"")</f>
        <v/>
      </c>
      <c r="AJ106" t="str">
        <f>IF(ISNUMBER(AH106),個人種目入力!D111,"")</f>
        <v/>
      </c>
      <c r="AK106" t="str">
        <f>IF(ISNUMBER(AH106),個人種目入力!E111,"")</f>
        <v/>
      </c>
      <c r="AL106" t="str">
        <f>IF(ISNUMBER(AH106),個人種目入力!G111,"")</f>
        <v/>
      </c>
    </row>
    <row r="107" spans="1:38">
      <c r="A107" t="str">
        <f>IF(D107="","",IF(COUNTIF($D$2:D107,D107)=1,MAX($A$2:A106)+1,INDEX($A$2:A106,MATCH(D107,$D$2:D106,0),1)))</f>
        <v/>
      </c>
      <c r="B107" t="str">
        <f>IF(D107="","",COUNTIF($D$2:D107,D107))</f>
        <v/>
      </c>
      <c r="C107" t="str">
        <f t="shared" si="39"/>
        <v/>
      </c>
      <c r="D107" t="str">
        <f>IF(個人種目入力!F112="女",個人種目入力!B112,"")</f>
        <v/>
      </c>
      <c r="E107" t="str">
        <f>IF(ISNUMBER(D107),個人種目入力!C112,"")</f>
        <v/>
      </c>
      <c r="F107" t="str">
        <f>IF(ISNUMBER(D107),個人種目入力!D112,"")</f>
        <v/>
      </c>
      <c r="G107" t="str">
        <f>IF(ISNUMBER(D107),個人種目入力!E112,"")</f>
        <v/>
      </c>
      <c r="H107" t="str">
        <f>IF(ISNUMBER(D107),個人種目入力!G112,"")</f>
        <v/>
      </c>
      <c r="AE107" t="str">
        <f>IF(AH107="","",IF(COUNTIF($AH$2:AH107,AH107)=1,MAX($AE$2:AE106)+1,INDEX($AE$2:AE106,MATCH(AH107,$AH$2:AH106,0),1)))</f>
        <v/>
      </c>
      <c r="AF107" t="str">
        <f>IF(AH107="","",COUNTIF($AH$2:AH107,AH107))</f>
        <v/>
      </c>
      <c r="AG107" t="str">
        <f t="shared" si="38"/>
        <v/>
      </c>
      <c r="AH107" t="str">
        <f>IF(個人種目入力!F112="男",個人種目入力!B112,"")</f>
        <v/>
      </c>
      <c r="AI107" t="str">
        <f>IF(ISNUMBER(AH107),個人種目入力!C112,"")</f>
        <v/>
      </c>
      <c r="AJ107" t="str">
        <f>IF(ISNUMBER(AH107),個人種目入力!D112,"")</f>
        <v/>
      </c>
      <c r="AK107" t="str">
        <f>IF(ISNUMBER(AH107),個人種目入力!E112,"")</f>
        <v/>
      </c>
      <c r="AL107" t="str">
        <f>IF(ISNUMBER(AH107),個人種目入力!G112,"")</f>
        <v/>
      </c>
    </row>
    <row r="108" spans="1:38">
      <c r="A108" t="str">
        <f>IF(D108="","",IF(COUNTIF($D$2:D108,D108)=1,MAX($A$2:A107)+1,INDEX($A$2:A107,MATCH(D108,$D$2:D107,0),1)))</f>
        <v/>
      </c>
      <c r="B108" t="str">
        <f>IF(D108="","",COUNTIF($D$2:D108,D108))</f>
        <v/>
      </c>
      <c r="C108" t="str">
        <f t="shared" si="39"/>
        <v/>
      </c>
      <c r="D108" t="str">
        <f>IF(個人種目入力!F113="女",個人種目入力!B113,"")</f>
        <v/>
      </c>
      <c r="E108" t="str">
        <f>IF(ISNUMBER(D108),個人種目入力!C113,"")</f>
        <v/>
      </c>
      <c r="F108" t="str">
        <f>IF(ISNUMBER(D108),個人種目入力!D113,"")</f>
        <v/>
      </c>
      <c r="G108" t="str">
        <f>IF(ISNUMBER(D108),個人種目入力!E113,"")</f>
        <v/>
      </c>
      <c r="H108" t="str">
        <f>IF(ISNUMBER(D108),個人種目入力!G113,"")</f>
        <v/>
      </c>
      <c r="AE108" t="str">
        <f>IF(AH108="","",IF(COUNTIF($AH$2:AH108,AH108)=1,MAX($AE$2:AE107)+1,INDEX($AE$2:AE107,MATCH(AH108,$AH$2:AH107,0),1)))</f>
        <v/>
      </c>
      <c r="AF108" t="str">
        <f>IF(AH108="","",COUNTIF($AH$2:AH108,AH108))</f>
        <v/>
      </c>
      <c r="AG108" t="str">
        <f t="shared" si="38"/>
        <v/>
      </c>
      <c r="AH108" t="str">
        <f>IF(個人種目入力!F113="男",個人種目入力!B113,"")</f>
        <v/>
      </c>
      <c r="AI108" t="str">
        <f>IF(ISNUMBER(AH108),個人種目入力!C113,"")</f>
        <v/>
      </c>
      <c r="AJ108" t="str">
        <f>IF(ISNUMBER(AH108),個人種目入力!D113,"")</f>
        <v/>
      </c>
      <c r="AK108" t="str">
        <f>IF(ISNUMBER(AH108),個人種目入力!E113,"")</f>
        <v/>
      </c>
      <c r="AL108" t="str">
        <f>IF(ISNUMBER(AH108),個人種目入力!G113,"")</f>
        <v/>
      </c>
    </row>
    <row r="109" spans="1:38">
      <c r="A109" t="str">
        <f>IF(D109="","",IF(COUNTIF($D$2:D109,D109)=1,MAX($A$2:A108)+1,INDEX($A$2:A108,MATCH(D109,$D$2:D108,0),1)))</f>
        <v/>
      </c>
      <c r="B109" t="str">
        <f>IF(D109="","",COUNTIF($D$2:D109,D109))</f>
        <v/>
      </c>
      <c r="C109" t="str">
        <f t="shared" si="39"/>
        <v/>
      </c>
      <c r="D109" t="str">
        <f>IF(個人種目入力!F114="女",個人種目入力!B114,"")</f>
        <v/>
      </c>
      <c r="E109" t="str">
        <f>IF(ISNUMBER(D109),個人種目入力!C114,"")</f>
        <v/>
      </c>
      <c r="F109" t="str">
        <f>IF(ISNUMBER(D109),個人種目入力!D114,"")</f>
        <v/>
      </c>
      <c r="G109" t="str">
        <f>IF(ISNUMBER(D109),個人種目入力!E114,"")</f>
        <v/>
      </c>
      <c r="H109" t="str">
        <f>IF(ISNUMBER(D109),個人種目入力!G114,"")</f>
        <v/>
      </c>
      <c r="AE109" t="str">
        <f>IF(AH109="","",IF(COUNTIF($AH$2:AH109,AH109)=1,MAX($AE$2:AE108)+1,INDEX($AE$2:AE108,MATCH(AH109,$AH$2:AH108,0),1)))</f>
        <v/>
      </c>
      <c r="AF109" t="str">
        <f>IF(AH109="","",COUNTIF($AH$2:AH109,AH109))</f>
        <v/>
      </c>
      <c r="AG109" t="str">
        <f t="shared" si="38"/>
        <v/>
      </c>
      <c r="AH109" t="str">
        <f>IF(個人種目入力!F114="男",個人種目入力!B114,"")</f>
        <v/>
      </c>
      <c r="AI109" t="str">
        <f>IF(ISNUMBER(AH109),個人種目入力!C114,"")</f>
        <v/>
      </c>
      <c r="AJ109" t="str">
        <f>IF(ISNUMBER(AH109),個人種目入力!D114,"")</f>
        <v/>
      </c>
      <c r="AK109" t="str">
        <f>IF(ISNUMBER(AH109),個人種目入力!E114,"")</f>
        <v/>
      </c>
      <c r="AL109" t="str">
        <f>IF(ISNUMBER(AH109),個人種目入力!G114,"")</f>
        <v/>
      </c>
    </row>
    <row r="110" spans="1:38">
      <c r="A110" t="str">
        <f>IF(D110="","",IF(COUNTIF($D$2:D110,D110)=1,MAX($A$2:A109)+1,INDEX($A$2:A109,MATCH(D110,$D$2:D109,0),1)))</f>
        <v/>
      </c>
      <c r="B110" t="str">
        <f>IF(D110="","",COUNTIF($D$2:D110,D110))</f>
        <v/>
      </c>
      <c r="C110" t="str">
        <f t="shared" si="39"/>
        <v/>
      </c>
      <c r="D110" t="str">
        <f>IF(個人種目入力!F115="女",個人種目入力!B115,"")</f>
        <v/>
      </c>
      <c r="E110" t="str">
        <f>IF(ISNUMBER(D110),個人種目入力!C115,"")</f>
        <v/>
      </c>
      <c r="F110" t="str">
        <f>IF(ISNUMBER(D110),個人種目入力!D115,"")</f>
        <v/>
      </c>
      <c r="G110" t="str">
        <f>IF(ISNUMBER(D110),個人種目入力!E115,"")</f>
        <v/>
      </c>
      <c r="H110" t="str">
        <f>IF(ISNUMBER(D110),個人種目入力!G115,"")</f>
        <v/>
      </c>
      <c r="AE110" t="str">
        <f>IF(AH110="","",IF(COUNTIF($AH$2:AH110,AH110)=1,MAX($AE$2:AE109)+1,INDEX($AE$2:AE109,MATCH(AH110,$AH$2:AH109,0),1)))</f>
        <v/>
      </c>
      <c r="AF110" t="str">
        <f>IF(AH110="","",COUNTIF($AH$2:AH110,AH110))</f>
        <v/>
      </c>
      <c r="AG110" t="str">
        <f t="shared" si="38"/>
        <v/>
      </c>
      <c r="AH110" t="str">
        <f>IF(個人種目入力!F115="男",個人種目入力!B115,"")</f>
        <v/>
      </c>
      <c r="AI110" t="str">
        <f>IF(ISNUMBER(AH110),個人種目入力!C115,"")</f>
        <v/>
      </c>
      <c r="AJ110" t="str">
        <f>IF(ISNUMBER(AH110),個人種目入力!D115,"")</f>
        <v/>
      </c>
      <c r="AK110" t="str">
        <f>IF(ISNUMBER(AH110),個人種目入力!E115,"")</f>
        <v/>
      </c>
      <c r="AL110" t="str">
        <f>IF(ISNUMBER(AH110),個人種目入力!G115,"")</f>
        <v/>
      </c>
    </row>
    <row r="111" spans="1:38">
      <c r="A111" t="str">
        <f>IF(D111="","",IF(COUNTIF($D$2:D111,D111)=1,MAX($A$2:A110)+1,INDEX($A$2:A110,MATCH(D111,$D$2:D110,0),1)))</f>
        <v/>
      </c>
      <c r="B111" t="str">
        <f>IF(D111="","",COUNTIF($D$2:D111,D111))</f>
        <v/>
      </c>
      <c r="C111" t="str">
        <f t="shared" si="39"/>
        <v/>
      </c>
      <c r="D111" t="str">
        <f>IF(個人種目入力!F116="女",個人種目入力!B116,"")</f>
        <v/>
      </c>
      <c r="E111" t="str">
        <f>IF(ISNUMBER(D111),個人種目入力!C116,"")</f>
        <v/>
      </c>
      <c r="F111" t="str">
        <f>IF(ISNUMBER(D111),個人種目入力!D116,"")</f>
        <v/>
      </c>
      <c r="G111" t="str">
        <f>IF(ISNUMBER(D111),個人種目入力!E116,"")</f>
        <v/>
      </c>
      <c r="H111" t="str">
        <f>IF(ISNUMBER(D111),個人種目入力!G116,"")</f>
        <v/>
      </c>
      <c r="AE111" t="str">
        <f>IF(AH111="","",IF(COUNTIF($AH$2:AH111,AH111)=1,MAX($AE$2:AE110)+1,INDEX($AE$2:AE110,MATCH(AH111,$AH$2:AH110,0),1)))</f>
        <v/>
      </c>
      <c r="AF111" t="str">
        <f>IF(AH111="","",COUNTIF($AH$2:AH111,AH111))</f>
        <v/>
      </c>
      <c r="AG111" t="str">
        <f t="shared" si="38"/>
        <v/>
      </c>
      <c r="AH111" t="str">
        <f>IF(個人種目入力!F116="男",個人種目入力!B116,"")</f>
        <v/>
      </c>
      <c r="AI111" t="str">
        <f>IF(ISNUMBER(AH111),個人種目入力!C116,"")</f>
        <v/>
      </c>
      <c r="AJ111" t="str">
        <f>IF(ISNUMBER(AH111),個人種目入力!D116,"")</f>
        <v/>
      </c>
      <c r="AK111" t="str">
        <f>IF(ISNUMBER(AH111),個人種目入力!E116,"")</f>
        <v/>
      </c>
      <c r="AL111" t="str">
        <f>IF(ISNUMBER(AH111),個人種目入力!G116,"")</f>
        <v/>
      </c>
    </row>
    <row r="112" spans="1:38">
      <c r="A112" t="str">
        <f>IF(D112="","",IF(COUNTIF($D$2:D112,D112)=1,MAX($A$2:A111)+1,INDEX($A$2:A111,MATCH(D112,$D$2:D111,0),1)))</f>
        <v/>
      </c>
      <c r="B112" t="str">
        <f>IF(D112="","",COUNTIF($D$2:D112,D112))</f>
        <v/>
      </c>
      <c r="C112" t="str">
        <f t="shared" si="39"/>
        <v/>
      </c>
      <c r="D112" t="str">
        <f>IF(個人種目入力!F117="女",個人種目入力!B117,"")</f>
        <v/>
      </c>
      <c r="E112" t="str">
        <f>IF(ISNUMBER(D112),個人種目入力!C117,"")</f>
        <v/>
      </c>
      <c r="F112" t="str">
        <f>IF(ISNUMBER(D112),個人種目入力!D117,"")</f>
        <v/>
      </c>
      <c r="G112" t="str">
        <f>IF(ISNUMBER(D112),個人種目入力!E117,"")</f>
        <v/>
      </c>
      <c r="H112" t="str">
        <f>IF(ISNUMBER(D112),個人種目入力!G117,"")</f>
        <v/>
      </c>
      <c r="AE112" t="str">
        <f>IF(AH112="","",IF(COUNTIF($AH$2:AH112,AH112)=1,MAX($AE$2:AE111)+1,INDEX($AE$2:AE111,MATCH(AH112,$AH$2:AH111,0),1)))</f>
        <v/>
      </c>
      <c r="AF112" t="str">
        <f>IF(AH112="","",COUNTIF($AH$2:AH112,AH112))</f>
        <v/>
      </c>
      <c r="AG112" t="str">
        <f t="shared" si="38"/>
        <v/>
      </c>
      <c r="AH112" t="str">
        <f>IF(個人種目入力!F117="男",個人種目入力!B117,"")</f>
        <v/>
      </c>
      <c r="AI112" t="str">
        <f>IF(ISNUMBER(AH112),個人種目入力!C117,"")</f>
        <v/>
      </c>
      <c r="AJ112" t="str">
        <f>IF(ISNUMBER(AH112),個人種目入力!D117,"")</f>
        <v/>
      </c>
      <c r="AK112" t="str">
        <f>IF(ISNUMBER(AH112),個人種目入力!E117,"")</f>
        <v/>
      </c>
      <c r="AL112" t="str">
        <f>IF(ISNUMBER(AH112),個人種目入力!G117,"")</f>
        <v/>
      </c>
    </row>
    <row r="113" spans="1:59">
      <c r="A113" t="str">
        <f>IF(D113="","",IF(COUNTIF($D$2:D113,D113)=1,MAX($A$2:A112)+1,INDEX($A$2:A112,MATCH(D113,$D$2:D112,0),1)))</f>
        <v/>
      </c>
      <c r="B113" t="str">
        <f>IF(D113="","",COUNTIF($D$2:D113,D113))</f>
        <v/>
      </c>
      <c r="C113" t="str">
        <f t="shared" si="39"/>
        <v/>
      </c>
      <c r="D113" t="str">
        <f>IF(個人種目入力!F118="女",個人種目入力!B118,"")</f>
        <v/>
      </c>
      <c r="E113" t="str">
        <f>IF(ISNUMBER(D113),個人種目入力!C118,"")</f>
        <v/>
      </c>
      <c r="F113" t="str">
        <f>IF(ISNUMBER(D113),個人種目入力!D118,"")</f>
        <v/>
      </c>
      <c r="G113" t="str">
        <f>IF(ISNUMBER(D113),個人種目入力!E118,"")</f>
        <v/>
      </c>
      <c r="H113" t="str">
        <f>IF(ISNUMBER(D113),個人種目入力!G118,"")</f>
        <v/>
      </c>
      <c r="AE113" t="str">
        <f>IF(AH113="","",IF(COUNTIF($AH$2:AH113,AH113)=1,MAX($AE$2:AE112)+1,INDEX($AE$2:AE112,MATCH(AH113,$AH$2:AH112,0),1)))</f>
        <v/>
      </c>
      <c r="AF113" t="str">
        <f>IF(AH113="","",COUNTIF($AH$2:AH113,AH113))</f>
        <v/>
      </c>
      <c r="AG113" t="str">
        <f t="shared" si="38"/>
        <v/>
      </c>
      <c r="AH113" t="str">
        <f>IF(個人種目入力!F118="男",個人種目入力!B118,"")</f>
        <v/>
      </c>
      <c r="AI113" t="str">
        <f>IF(ISNUMBER(AH113),個人種目入力!C118,"")</f>
        <v/>
      </c>
      <c r="AJ113" t="str">
        <f>IF(ISNUMBER(AH113),個人種目入力!D118,"")</f>
        <v/>
      </c>
      <c r="AK113" t="str">
        <f>IF(ISNUMBER(AH113),個人種目入力!E118,"")</f>
        <v/>
      </c>
      <c r="AL113" t="str">
        <f>IF(ISNUMBER(AH113),個人種目入力!G118,"")</f>
        <v/>
      </c>
    </row>
    <row r="114" spans="1:59">
      <c r="A114" t="str">
        <f>IF(D114="","",IF(COUNTIF($D$2:D114,D114)=1,MAX($A$2:A113)+1,INDEX($A$2:A113,MATCH(D114,$D$2:D113,0),1)))</f>
        <v/>
      </c>
      <c r="B114" t="str">
        <f>IF(D114="","",COUNTIF($D$2:D114,D114))</f>
        <v/>
      </c>
      <c r="C114" t="str">
        <f t="shared" si="39"/>
        <v/>
      </c>
      <c r="D114" t="str">
        <f>IF(個人種目入力!F119="女",個人種目入力!B119,"")</f>
        <v/>
      </c>
      <c r="E114" t="str">
        <f>IF(ISNUMBER(D114),個人種目入力!C119,"")</f>
        <v/>
      </c>
      <c r="F114" t="str">
        <f>IF(ISNUMBER(D114),個人種目入力!D119,"")</f>
        <v/>
      </c>
      <c r="G114" t="str">
        <f>IF(ISNUMBER(D114),個人種目入力!E119,"")</f>
        <v/>
      </c>
      <c r="H114" t="str">
        <f>IF(ISNUMBER(D114),個人種目入力!G119,"")</f>
        <v/>
      </c>
      <c r="AE114" t="str">
        <f>IF(AH114="","",IF(COUNTIF($AH$2:AH114,AH114)=1,MAX($AE$2:AE113)+1,INDEX($AE$2:AE113,MATCH(AH114,$AH$2:AH113,0),1)))</f>
        <v/>
      </c>
      <c r="AF114" t="str">
        <f>IF(AH114="","",COUNTIF($AH$2:AH114,AH114))</f>
        <v/>
      </c>
      <c r="AG114" t="str">
        <f t="shared" si="38"/>
        <v/>
      </c>
      <c r="AH114" t="str">
        <f>IF(個人種目入力!F119="男",個人種目入力!B119,"")</f>
        <v/>
      </c>
      <c r="AI114" t="str">
        <f>IF(ISNUMBER(AH114),個人種目入力!C119,"")</f>
        <v/>
      </c>
      <c r="AJ114" t="str">
        <f>IF(ISNUMBER(AH114),個人種目入力!D119,"")</f>
        <v/>
      </c>
      <c r="AK114" t="str">
        <f>IF(ISNUMBER(AH114),個人種目入力!E119,"")</f>
        <v/>
      </c>
      <c r="AL114" t="str">
        <f>IF(ISNUMBER(AH114),個人種目入力!G119,"")</f>
        <v/>
      </c>
    </row>
    <row r="115" spans="1:59">
      <c r="A115" t="str">
        <f>IF(D115="","",IF(COUNTIF($D$2:D115,D115)=1,MAX($A$2:A114)+1,INDEX($A$2:A114,MATCH(D115,$D$2:D114,0),1)))</f>
        <v/>
      </c>
      <c r="B115" t="str">
        <f>IF(D115="","",COUNTIF($D$2:D115,D115))</f>
        <v/>
      </c>
      <c r="C115" t="str">
        <f t="shared" si="39"/>
        <v/>
      </c>
      <c r="D115" t="str">
        <f>IF(個人種目入力!F120="女",個人種目入力!B120,"")</f>
        <v/>
      </c>
      <c r="E115" t="str">
        <f>IF(ISNUMBER(D115),個人種目入力!C120,"")</f>
        <v/>
      </c>
      <c r="F115" t="str">
        <f>IF(ISNUMBER(D115),個人種目入力!D120,"")</f>
        <v/>
      </c>
      <c r="G115" t="str">
        <f>IF(ISNUMBER(D115),個人種目入力!E120,"")</f>
        <v/>
      </c>
      <c r="H115" t="str">
        <f>IF(ISNUMBER(D115),個人種目入力!G120,"")</f>
        <v/>
      </c>
      <c r="AE115" t="str">
        <f>IF(AH115="","",IF(COUNTIF($AH$2:AH115,AH115)=1,MAX($AE$2:AE114)+1,INDEX($AE$2:AE114,MATCH(AH115,$AH$2:AH114,0),1)))</f>
        <v/>
      </c>
      <c r="AF115" t="str">
        <f>IF(AH115="","",COUNTIF($AH$2:AH115,AH115))</f>
        <v/>
      </c>
      <c r="AG115" t="str">
        <f t="shared" si="38"/>
        <v/>
      </c>
      <c r="AH115" t="str">
        <f>IF(個人種目入力!F120="男",個人種目入力!B120,"")</f>
        <v/>
      </c>
      <c r="AI115" t="str">
        <f>IF(ISNUMBER(AH115),個人種目入力!C120,"")</f>
        <v/>
      </c>
      <c r="AJ115" t="str">
        <f>IF(ISNUMBER(AH115),個人種目入力!D120,"")</f>
        <v/>
      </c>
      <c r="AK115" t="str">
        <f>IF(ISNUMBER(AH115),個人種目入力!E120,"")</f>
        <v/>
      </c>
      <c r="AL115" t="str">
        <f>IF(ISNUMBER(AH115),個人種目入力!G120,"")</f>
        <v/>
      </c>
    </row>
    <row r="116" spans="1:59">
      <c r="A116" t="str">
        <f>IF(D116="","",IF(COUNTIF($D$2:D116,D116)=1,MAX($A$2:A115)+1,INDEX($A$2:A115,MATCH(D116,$D$2:D115,0),1)))</f>
        <v/>
      </c>
      <c r="B116" t="str">
        <f>IF(D116="","",COUNTIF($D$2:D116,D116))</f>
        <v/>
      </c>
      <c r="C116" t="str">
        <f t="shared" si="39"/>
        <v/>
      </c>
      <c r="D116" t="str">
        <f>IF(個人種目入力!F121="女",個人種目入力!B121,"")</f>
        <v/>
      </c>
      <c r="E116" t="str">
        <f>IF(ISNUMBER(D116),個人種目入力!C121,"")</f>
        <v/>
      </c>
      <c r="F116" t="str">
        <f>IF(ISNUMBER(D116),個人種目入力!D121,"")</f>
        <v/>
      </c>
      <c r="G116" t="str">
        <f>IF(ISNUMBER(D116),個人種目入力!E121,"")</f>
        <v/>
      </c>
      <c r="H116" t="str">
        <f>IF(ISNUMBER(D116),個人種目入力!G121,"")</f>
        <v/>
      </c>
      <c r="AE116" t="str">
        <f>IF(AH116="","",IF(COUNTIF($AH$2:AH116,AH116)=1,MAX($AE$2:AE115)+1,INDEX($AE$2:AE115,MATCH(AH116,$AH$2:AH115,0),1)))</f>
        <v/>
      </c>
      <c r="AF116" t="str">
        <f>IF(AH116="","",COUNTIF($AH$2:AH116,AH116))</f>
        <v/>
      </c>
      <c r="AG116" t="str">
        <f t="shared" si="38"/>
        <v/>
      </c>
      <c r="AH116" t="str">
        <f>IF(個人種目入力!F121="男",個人種目入力!B121,"")</f>
        <v/>
      </c>
      <c r="AI116" t="str">
        <f>IF(ISNUMBER(AH116),個人種目入力!C121,"")</f>
        <v/>
      </c>
      <c r="AJ116" t="str">
        <f>IF(ISNUMBER(AH116),個人種目入力!D121,"")</f>
        <v/>
      </c>
      <c r="AK116" t="str">
        <f>IF(ISNUMBER(AH116),個人種目入力!E121,"")</f>
        <v/>
      </c>
      <c r="AL116" t="str">
        <f>IF(ISNUMBER(AH116),個人種目入力!G121,"")</f>
        <v/>
      </c>
    </row>
    <row r="117" spans="1:59">
      <c r="A117" t="str">
        <f>IF(D117="","",IF(COUNTIF($D$2:D117,D117)=1,MAX($A$2:A116)+1,INDEX($A$2:A116,MATCH(D117,$D$2:D116,0),1)))</f>
        <v/>
      </c>
      <c r="B117" t="str">
        <f>IF(D117="","",COUNTIF($D$2:D117,D117))</f>
        <v/>
      </c>
      <c r="C117" t="str">
        <f t="shared" si="39"/>
        <v/>
      </c>
      <c r="D117" t="str">
        <f>IF(個人種目入力!F122="女",個人種目入力!B122,"")</f>
        <v/>
      </c>
      <c r="E117" t="str">
        <f>IF(ISNUMBER(D117),個人種目入力!C122,"")</f>
        <v/>
      </c>
      <c r="F117" t="str">
        <f>IF(ISNUMBER(D117),個人種目入力!D122,"")</f>
        <v/>
      </c>
      <c r="G117" t="str">
        <f>IF(ISNUMBER(D117),個人種目入力!E122,"")</f>
        <v/>
      </c>
      <c r="H117" t="str">
        <f>IF(ISNUMBER(D117),個人種目入力!G122,"")</f>
        <v/>
      </c>
      <c r="AE117" t="str">
        <f>IF(AH117="","",IF(COUNTIF($AH$2:AH117,AH117)=1,MAX($AE$2:AE116)+1,INDEX($AE$2:AE116,MATCH(AH117,$AH$2:AH116,0),1)))</f>
        <v/>
      </c>
      <c r="AF117" t="str">
        <f>IF(AH117="","",COUNTIF($AH$2:AH117,AH117))</f>
        <v/>
      </c>
      <c r="AG117" t="str">
        <f t="shared" si="38"/>
        <v/>
      </c>
      <c r="AH117" t="str">
        <f>IF(個人種目入力!F122="男",個人種目入力!B122,"")</f>
        <v/>
      </c>
      <c r="AI117" t="str">
        <f>IF(ISNUMBER(AH117),個人種目入力!C122,"")</f>
        <v/>
      </c>
      <c r="AJ117" t="str">
        <f>IF(ISNUMBER(AH117),個人種目入力!D122,"")</f>
        <v/>
      </c>
      <c r="AK117" t="str">
        <f>IF(ISNUMBER(AH117),個人種目入力!E122,"")</f>
        <v/>
      </c>
      <c r="AL117" t="str">
        <f>IF(ISNUMBER(AH117),個人種目入力!G122,"")</f>
        <v/>
      </c>
    </row>
    <row r="118" spans="1:59">
      <c r="A118" t="str">
        <f>IF(D118="","",IF(COUNTIF($D$2:D118,D118)=1,MAX($A$2:A117)+1,INDEX($A$2:A117,MATCH(D118,$D$2:D117,0),1)))</f>
        <v/>
      </c>
      <c r="B118" t="str">
        <f>IF(D118="","",COUNTIF($D$2:D118,D118))</f>
        <v/>
      </c>
      <c r="C118" t="str">
        <f t="shared" si="39"/>
        <v/>
      </c>
      <c r="D118" t="str">
        <f>IF(個人種目入力!F123="女",個人種目入力!B123,"")</f>
        <v/>
      </c>
      <c r="E118" t="str">
        <f>IF(ISNUMBER(D118),個人種目入力!C123,"")</f>
        <v/>
      </c>
      <c r="F118" t="str">
        <f>IF(ISNUMBER(D118),個人種目入力!D123,"")</f>
        <v/>
      </c>
      <c r="G118" t="str">
        <f>IF(ISNUMBER(D118),個人種目入力!E123,"")</f>
        <v/>
      </c>
      <c r="H118" t="str">
        <f>IF(ISNUMBER(D118),個人種目入力!G123,"")</f>
        <v/>
      </c>
      <c r="AE118" t="str">
        <f>IF(AH118="","",IF(COUNTIF($AH$2:AH118,AH118)=1,MAX($AE$2:AE117)+1,INDEX($AE$2:AE117,MATCH(AH118,$AH$2:AH117,0),1)))</f>
        <v/>
      </c>
      <c r="AF118" t="str">
        <f>IF(AH118="","",COUNTIF($AH$2:AH118,AH118))</f>
        <v/>
      </c>
      <c r="AG118" t="str">
        <f t="shared" si="38"/>
        <v/>
      </c>
      <c r="AH118" t="str">
        <f>IF(個人種目入力!F123="男",個人種目入力!B123,"")</f>
        <v/>
      </c>
      <c r="AI118" t="str">
        <f>IF(ISNUMBER(AH118),個人種目入力!C123,"")</f>
        <v/>
      </c>
      <c r="AJ118" t="str">
        <f>IF(ISNUMBER(AH118),個人種目入力!D123,"")</f>
        <v/>
      </c>
      <c r="AK118" t="str">
        <f>IF(ISNUMBER(AH118),個人種目入力!E123,"")</f>
        <v/>
      </c>
      <c r="AL118" t="str">
        <f>IF(ISNUMBER(AH118),個人種目入力!G123,"")</f>
        <v/>
      </c>
    </row>
    <row r="119" spans="1:59">
      <c r="A119" t="str">
        <f>IF(D119="","",IF(COUNTIF($D$2:D119,D119)=1,MAX($A$2:A118)+1,INDEX($A$2:A118,MATCH(D119,$D$2:D118,0),1)))</f>
        <v/>
      </c>
      <c r="B119" t="str">
        <f>IF(D119="","",COUNTIF($D$2:D119,D119))</f>
        <v/>
      </c>
      <c r="C119" t="str">
        <f t="shared" si="39"/>
        <v/>
      </c>
      <c r="D119" t="str">
        <f>IF(個人種目入力!F124="女",個人種目入力!B124,"")</f>
        <v/>
      </c>
      <c r="E119" t="str">
        <f>IF(ISNUMBER(D119),個人種目入力!C124,"")</f>
        <v/>
      </c>
      <c r="F119" t="str">
        <f>IF(ISNUMBER(D119),個人種目入力!D124,"")</f>
        <v/>
      </c>
      <c r="G119" t="str">
        <f>IF(ISNUMBER(D119),個人種目入力!E124,"")</f>
        <v/>
      </c>
      <c r="H119" t="str">
        <f>IF(ISNUMBER(D119),個人種目入力!G124,"")</f>
        <v/>
      </c>
      <c r="AE119" t="str">
        <f>IF(AH119="","",IF(COUNTIF($AH$2:AH119,AH119)=1,MAX($AE$2:AE118)+1,INDEX($AE$2:AE118,MATCH(AH119,$AH$2:AH118,0),1)))</f>
        <v/>
      </c>
      <c r="AF119" t="str">
        <f>IF(AH119="","",COUNTIF($AH$2:AH119,AH119))</f>
        <v/>
      </c>
      <c r="AG119" t="str">
        <f t="shared" si="38"/>
        <v/>
      </c>
      <c r="AH119" t="str">
        <f>IF(個人種目入力!F124="男",個人種目入力!B124,"")</f>
        <v/>
      </c>
      <c r="AI119" t="str">
        <f>IF(ISNUMBER(AH119),個人種目入力!C124,"")</f>
        <v/>
      </c>
      <c r="AJ119" t="str">
        <f>IF(ISNUMBER(AH119),個人種目入力!D124,"")</f>
        <v/>
      </c>
      <c r="AK119" t="str">
        <f>IF(ISNUMBER(AH119),個人種目入力!E124,"")</f>
        <v/>
      </c>
      <c r="AL119" t="str">
        <f>IF(ISNUMBER(AH119),個人種目入力!G124,"")</f>
        <v/>
      </c>
    </row>
    <row r="120" spans="1:59">
      <c r="A120" t="str">
        <f>IF(D120="","",IF(COUNTIF($D$2:D120,D120)=1,MAX($A$2:A119)+1,INDEX($A$2:A119,MATCH(D120,$D$2:D119,0),1)))</f>
        <v/>
      </c>
      <c r="B120" t="str">
        <f>IF(D120="","",COUNTIF($D$2:D120,D120))</f>
        <v/>
      </c>
      <c r="C120" t="str">
        <f t="shared" si="39"/>
        <v/>
      </c>
      <c r="D120" t="str">
        <f>IF(個人種目入力!F125="女",個人種目入力!B125,"")</f>
        <v/>
      </c>
      <c r="E120" t="str">
        <f>IF(ISNUMBER(D120),個人種目入力!C125,"")</f>
        <v/>
      </c>
      <c r="F120" t="str">
        <f>IF(ISNUMBER(D120),個人種目入力!D125,"")</f>
        <v/>
      </c>
      <c r="G120" t="str">
        <f>IF(ISNUMBER(D120),個人種目入力!E125,"")</f>
        <v/>
      </c>
      <c r="H120" t="str">
        <f>IF(ISNUMBER(D120),個人種目入力!G125,"")</f>
        <v/>
      </c>
      <c r="AE120" t="str">
        <f>IF(AH120="","",IF(COUNTIF($AH$2:AH120,AH120)=1,MAX($AE$2:AE119)+1,INDEX($AE$2:AE119,MATCH(AH120,$AH$2:AH119,0),1)))</f>
        <v/>
      </c>
      <c r="AF120" t="str">
        <f>IF(AH120="","",COUNTIF($AH$2:AH120,AH120))</f>
        <v/>
      </c>
      <c r="AG120" t="str">
        <f t="shared" si="38"/>
        <v/>
      </c>
      <c r="AH120" t="str">
        <f>IF(個人種目入力!F125="男",個人種目入力!B125,"")</f>
        <v/>
      </c>
      <c r="AI120" t="str">
        <f>IF(ISNUMBER(AH120),個人種目入力!C125,"")</f>
        <v/>
      </c>
      <c r="AJ120" t="str">
        <f>IF(ISNUMBER(AH120),個人種目入力!D125,"")</f>
        <v/>
      </c>
      <c r="AK120" t="str">
        <f>IF(ISNUMBER(AH120),個人種目入力!E125,"")</f>
        <v/>
      </c>
      <c r="AL120" t="str">
        <f>IF(ISNUMBER(AH120),個人種目入力!G125,"")</f>
        <v/>
      </c>
    </row>
    <row r="121" spans="1:59">
      <c r="A121" t="str">
        <f>IF(D121="","",IF(COUNTIF($D$2:D121,D121)=1,MAX($A$2:A120)+1,INDEX($A$2:A120,MATCH(D121,$D$2:D120,0),1)))</f>
        <v/>
      </c>
      <c r="B121" t="str">
        <f>IF(D121="","",COUNTIF($D$2:D121,D121))</f>
        <v/>
      </c>
      <c r="C121" t="str">
        <f t="shared" si="39"/>
        <v/>
      </c>
      <c r="D121" t="str">
        <f>IF(個人種目入力!F126="女",個人種目入力!B126,"")</f>
        <v/>
      </c>
      <c r="E121" t="str">
        <f>IF(ISNUMBER(D121),個人種目入力!C126,"")</f>
        <v/>
      </c>
      <c r="F121" t="str">
        <f>IF(ISNUMBER(D121),個人種目入力!D126,"")</f>
        <v/>
      </c>
      <c r="G121" t="str">
        <f>IF(ISNUMBER(D121),個人種目入力!E126,"")</f>
        <v/>
      </c>
      <c r="H121" t="str">
        <f>IF(ISNUMBER(D121),個人種目入力!G126,"")</f>
        <v/>
      </c>
      <c r="AE121" t="str">
        <f>IF(AH121="","",IF(COUNTIF($AH$2:AH121,AH121)=1,MAX($AE$2:AE120)+1,INDEX($AE$2:AE120,MATCH(AH121,$AH$2:AH120,0),1)))</f>
        <v/>
      </c>
      <c r="AF121" t="str">
        <f>IF(AH121="","",COUNTIF($AH$2:AH121,AH121))</f>
        <v/>
      </c>
      <c r="AG121" t="str">
        <f t="shared" si="38"/>
        <v/>
      </c>
      <c r="AH121" t="str">
        <f>IF(個人種目入力!F126="男",個人種目入力!B126,"")</f>
        <v/>
      </c>
      <c r="AI121" t="str">
        <f>IF(ISNUMBER(AH121),個人種目入力!C126,"")</f>
        <v/>
      </c>
      <c r="AJ121" t="str">
        <f>IF(ISNUMBER(AH121),個人種目入力!D126,"")</f>
        <v/>
      </c>
      <c r="AK121" t="str">
        <f>IF(ISNUMBER(AH121),個人種目入力!E126,"")</f>
        <v/>
      </c>
      <c r="AL121" t="str">
        <f>IF(ISNUMBER(AH121),個人種目入力!G126,"")</f>
        <v/>
      </c>
    </row>
    <row r="122" spans="1:59">
      <c r="A122" t="str">
        <f>IF(D122="","",IF(COUNTIF($D$2:D122,D122)=1,MAX($A$2:A121)+1,INDEX($A$2:A121,MATCH(D122,$D$2:D121,0),1)))</f>
        <v/>
      </c>
      <c r="B122" t="str">
        <f>IF(D122="","",COUNTIF($D$2:D122,D122))</f>
        <v/>
      </c>
      <c r="C122" t="str">
        <f t="shared" si="39"/>
        <v/>
      </c>
      <c r="D122" t="str">
        <f>IF(個人種目入力!F127="女",個人種目入力!B127,"")</f>
        <v/>
      </c>
      <c r="E122" t="str">
        <f>IF(ISNUMBER(D122),個人種目入力!C127,"")</f>
        <v/>
      </c>
      <c r="F122" t="str">
        <f>IF(ISNUMBER(D122),個人種目入力!D127,"")</f>
        <v/>
      </c>
      <c r="G122" t="str">
        <f>IF(ISNUMBER(D122),個人種目入力!E127,"")</f>
        <v/>
      </c>
      <c r="H122" t="str">
        <f>IF(ISNUMBER(D122),個人種目入力!G127,"")</f>
        <v/>
      </c>
      <c r="AE122" t="str">
        <f>IF(AH122="","",IF(COUNTIF($AH$2:AH122,AH122)=1,MAX($AE$2:AE121)+1,INDEX($AE$2:AE121,MATCH(AH122,$AH$2:AH121,0),1)))</f>
        <v/>
      </c>
      <c r="AF122" t="str">
        <f>IF(AH122="","",COUNTIF($AH$2:AH122,AH122))</f>
        <v/>
      </c>
      <c r="AG122" t="str">
        <f t="shared" si="38"/>
        <v/>
      </c>
      <c r="AH122" t="str">
        <f>IF(個人種目入力!F127="男",個人種目入力!B127,"")</f>
        <v/>
      </c>
      <c r="AI122" t="str">
        <f>IF(ISNUMBER(AH122),個人種目入力!C127,"")</f>
        <v/>
      </c>
      <c r="AJ122" t="str">
        <f>IF(ISNUMBER(AH122),個人種目入力!D127,"")</f>
        <v/>
      </c>
      <c r="AK122" t="str">
        <f>IF(ISNUMBER(AH122),個人種目入力!E127,"")</f>
        <v/>
      </c>
      <c r="AL122" t="str">
        <f>IF(ISNUMBER(AH122),個人種目入力!G127,"")</f>
        <v/>
      </c>
    </row>
    <row r="123" spans="1:59">
      <c r="A123" t="str">
        <f>IF(D123="","",IF(COUNTIF($D$2:D123,D123)=1,MAX($A$2:A122)+1,INDEX($A$2:A122,MATCH(D123,$D$2:D122,0),1)))</f>
        <v/>
      </c>
      <c r="B123" t="str">
        <f>IF(D123="","",COUNTIF($D$2:D123,D123))</f>
        <v/>
      </c>
      <c r="C123" t="str">
        <f t="shared" si="39"/>
        <v/>
      </c>
      <c r="D123" t="str">
        <f>IF(個人種目入力!F128="女",個人種目入力!B128,"")</f>
        <v/>
      </c>
      <c r="E123" t="str">
        <f>IF(ISNUMBER(D123),個人種目入力!C128,"")</f>
        <v/>
      </c>
      <c r="F123" t="str">
        <f>IF(ISNUMBER(D123),個人種目入力!D128,"")</f>
        <v/>
      </c>
      <c r="G123" t="str">
        <f>IF(ISNUMBER(D123),個人種目入力!E128,"")</f>
        <v/>
      </c>
      <c r="H123" t="str">
        <f>IF(ISNUMBER(D123),個人種目入力!G128,"")</f>
        <v/>
      </c>
      <c r="AE123" t="str">
        <f>IF(AH123="","",IF(COUNTIF($AH$2:AH123,AH123)=1,MAX($AE$2:AE122)+1,INDEX($AE$2:AE122,MATCH(AH123,$AH$2:AH122,0),1)))</f>
        <v/>
      </c>
      <c r="AF123" t="str">
        <f>IF(AH123="","",COUNTIF($AH$2:AH123,AH123))</f>
        <v/>
      </c>
      <c r="AG123" t="str">
        <f t="shared" si="38"/>
        <v/>
      </c>
      <c r="AH123" t="str">
        <f>IF(個人種目入力!F128="男",個人種目入力!B128,"")</f>
        <v/>
      </c>
      <c r="AI123" t="str">
        <f>IF(ISNUMBER(AH123),個人種目入力!C128,"")</f>
        <v/>
      </c>
      <c r="AJ123" t="str">
        <f>IF(ISNUMBER(AH123),個人種目入力!D128,"")</f>
        <v/>
      </c>
      <c r="AK123" t="str">
        <f>IF(ISNUMBER(AH123),個人種目入力!E128,"")</f>
        <v/>
      </c>
      <c r="AL123" t="str">
        <f>IF(ISNUMBER(AH123),個人種目入力!G128,"")</f>
        <v/>
      </c>
    </row>
    <row r="124" spans="1:59">
      <c r="A124" t="str">
        <f>IF(D124="","",IF(COUNTIF($D$2:D124,D124)=1,MAX($A$2:A123)+1,INDEX($A$2:A123,MATCH(D124,$D$2:D123,0),1)))</f>
        <v/>
      </c>
      <c r="B124" t="str">
        <f>IF(D124="","",COUNTIF($D$2:D124,D124))</f>
        <v/>
      </c>
      <c r="C124" t="str">
        <f t="shared" si="39"/>
        <v/>
      </c>
      <c r="D124" t="str">
        <f>IF(個人種目入力!F129="女",個人種目入力!B129,"")</f>
        <v/>
      </c>
      <c r="E124" t="str">
        <f>IF(ISNUMBER(D124),個人種目入力!C129,"")</f>
        <v/>
      </c>
      <c r="F124" t="str">
        <f>IF(ISNUMBER(D124),個人種目入力!D129,"")</f>
        <v/>
      </c>
      <c r="G124" t="str">
        <f>IF(ISNUMBER(D124),個人種目入力!E129,"")</f>
        <v/>
      </c>
      <c r="H124" t="str">
        <f>IF(ISNUMBER(D124),個人種目入力!G129,"")</f>
        <v/>
      </c>
      <c r="AE124" t="str">
        <f>IF(AH124="","",IF(COUNTIF($AH$2:AH124,AH124)=1,MAX($AE$2:AE123)+1,INDEX($AE$2:AE123,MATCH(AH124,$AH$2:AH123,0),1)))</f>
        <v/>
      </c>
      <c r="AF124" t="str">
        <f>IF(AH124="","",COUNTIF($AH$2:AH124,AH124))</f>
        <v/>
      </c>
      <c r="AG124" t="str">
        <f t="shared" si="38"/>
        <v/>
      </c>
      <c r="AH124" t="str">
        <f>IF(個人種目入力!F129="男",個人種目入力!B129,"")</f>
        <v/>
      </c>
      <c r="AI124" t="str">
        <f>IF(ISNUMBER(AH124),個人種目入力!C129,"")</f>
        <v/>
      </c>
      <c r="AJ124" t="str">
        <f>IF(ISNUMBER(AH124),個人種目入力!D129,"")</f>
        <v/>
      </c>
      <c r="AK124" t="str">
        <f>IF(ISNUMBER(AH124),個人種目入力!E129,"")</f>
        <v/>
      </c>
      <c r="AL124" t="str">
        <f>IF(ISNUMBER(AH124),個人種目入力!G129,"")</f>
        <v/>
      </c>
    </row>
    <row r="125" spans="1:59">
      <c r="A125" t="str">
        <f>IF(D125="","",IF(COUNTIF($D$2:D125,D125)=1,MAX($A$2:A124)+1,INDEX($A$2:A124,MATCH(D125,$D$2:D124,0),1)))</f>
        <v/>
      </c>
      <c r="B125" t="str">
        <f>IF(D125="","",COUNTIF($D$2:D125,D125))</f>
        <v/>
      </c>
      <c r="C125" t="str">
        <f t="shared" si="39"/>
        <v/>
      </c>
      <c r="D125" t="str">
        <f>IF(個人種目入力!F130="女",個人種目入力!B130,"")</f>
        <v/>
      </c>
      <c r="E125" t="str">
        <f>IF(ISNUMBER(D125),個人種目入力!C130,"")</f>
        <v/>
      </c>
      <c r="F125" t="str">
        <f>IF(ISNUMBER(D125),個人種目入力!D130,"")</f>
        <v/>
      </c>
      <c r="G125" t="str">
        <f>IF(ISNUMBER(D125),個人種目入力!E130,"")</f>
        <v/>
      </c>
      <c r="H125" t="str">
        <f>IF(ISNUMBER(D125),個人種目入力!G130,"")</f>
        <v/>
      </c>
      <c r="AE125" t="str">
        <f>IF(AH125="","",IF(COUNTIF($AH$2:AH125,AH125)=1,MAX($AE$2:AE124)+1,INDEX($AE$2:AE124,MATCH(AH125,$AH$2:AH124,0),1)))</f>
        <v/>
      </c>
      <c r="AF125" t="str">
        <f>IF(AH125="","",COUNTIF($AH$2:AH125,AH125))</f>
        <v/>
      </c>
      <c r="AG125" t="str">
        <f t="shared" si="38"/>
        <v/>
      </c>
      <c r="AH125" t="str">
        <f>IF(個人種目入力!F130="男",個人種目入力!B130,"")</f>
        <v/>
      </c>
      <c r="AI125" t="str">
        <f>IF(ISNUMBER(AH125),個人種目入力!C130,"")</f>
        <v/>
      </c>
      <c r="AJ125" t="str">
        <f>IF(ISNUMBER(AH125),個人種目入力!D130,"")</f>
        <v/>
      </c>
      <c r="AK125" t="str">
        <f>IF(ISNUMBER(AH125),個人種目入力!E130,"")</f>
        <v/>
      </c>
      <c r="AL125" t="str">
        <f>IF(ISNUMBER(AH125),個人種目入力!G130,"")</f>
        <v/>
      </c>
    </row>
    <row r="126" spans="1:59">
      <c r="A126" t="str">
        <f>IF(D126="","",IF(COUNTIF($D$2:D126,D126)=1,MAX($A$2:A125)+1,INDEX($A$2:A125,MATCH(D126,$D$2:D125,0),1)))</f>
        <v/>
      </c>
      <c r="B126" t="str">
        <f>IF(D126="","",COUNTIF($D$2:D126,D126))</f>
        <v/>
      </c>
      <c r="C126" t="str">
        <f t="shared" si="39"/>
        <v/>
      </c>
      <c r="D126" t="str">
        <f>IF(個人種目入力!F131="女",個人種目入力!B131,"")</f>
        <v/>
      </c>
      <c r="E126" t="str">
        <f>IF(ISNUMBER(D126),個人種目入力!C131,"")</f>
        <v/>
      </c>
      <c r="F126" t="str">
        <f>IF(ISNUMBER(D126),個人種目入力!D131,"")</f>
        <v/>
      </c>
      <c r="G126" t="str">
        <f>IF(ISNUMBER(D126),個人種目入力!E131,"")</f>
        <v/>
      </c>
      <c r="H126" t="str">
        <f>IF(ISNUMBER(D126),個人種目入力!G131,"")</f>
        <v/>
      </c>
      <c r="AE126" t="str">
        <f>IF(AH126="","",IF(COUNTIF($AH$2:AH126,AH126)=1,MAX($AE$2:AE125)+1,INDEX($AE$2:AE125,MATCH(AH126,$AH$2:AH125,0),1)))</f>
        <v/>
      </c>
      <c r="AF126" t="str">
        <f>IF(AH126="","",COUNTIF($AH$2:AH126,AH126))</f>
        <v/>
      </c>
      <c r="AG126" t="str">
        <f t="shared" si="38"/>
        <v/>
      </c>
      <c r="AH126" t="str">
        <f>IF(個人種目入力!F131="男",個人種目入力!B131,"")</f>
        <v/>
      </c>
      <c r="AI126" t="str">
        <f>IF(ISNUMBER(AH126),個人種目入力!C131,"")</f>
        <v/>
      </c>
      <c r="AJ126" t="str">
        <f>IF(ISNUMBER(AH126),個人種目入力!D131,"")</f>
        <v/>
      </c>
      <c r="AK126" t="str">
        <f>IF(ISNUMBER(AH126),個人種目入力!E131,"")</f>
        <v/>
      </c>
      <c r="AL126" t="str">
        <f>IF(ISNUMBER(AH126),個人種目入力!G131,"")</f>
        <v/>
      </c>
    </row>
    <row r="127" spans="1:59">
      <c r="A127" s="135" t="str">
        <f>IF(D127="","",IF(COUNTIF($D$2:D127,D127)=1,MAX($A$2:A126)+1,INDEX($A$2:A126,MATCH(D127,$D$2:D126,0),1)))</f>
        <v/>
      </c>
      <c r="B127" s="135">
        <v>4</v>
      </c>
      <c r="C127" s="135" t="str">
        <f>IF(A127="","",A127&amp;B127)</f>
        <v/>
      </c>
      <c r="D127" s="135" t="str">
        <f>IF(リレー種目入力!D19="","",リレー種目入力!D19)</f>
        <v/>
      </c>
      <c r="E127" s="135" t="str">
        <f>IF(リレー種目入力!E19="","",リレー種目入力!E19)</f>
        <v/>
      </c>
      <c r="F127" s="135" t="str">
        <f>IF(リレー種目入力!F19="","",リレー種目入力!F19)</f>
        <v/>
      </c>
      <c r="G127" s="135" t="str">
        <f>IF(リレー種目入力!G19="","",リレー種目入力!G19)</f>
        <v/>
      </c>
      <c r="H127" s="135" t="s">
        <v>505</v>
      </c>
      <c r="I127" s="135"/>
      <c r="J127" s="135"/>
      <c r="K127" s="135"/>
      <c r="L127" s="135"/>
      <c r="M127" s="135"/>
      <c r="N127" s="135"/>
      <c r="O127" s="135"/>
      <c r="P127" s="135"/>
      <c r="Q127" s="135"/>
      <c r="R127" s="135"/>
      <c r="S127" s="135"/>
      <c r="T127" s="135"/>
      <c r="U127" s="135"/>
      <c r="V127" s="135"/>
      <c r="W127" s="135"/>
      <c r="X127" s="135"/>
      <c r="Y127" s="135"/>
      <c r="Z127" s="135"/>
      <c r="AA127" s="135"/>
      <c r="AB127" s="135"/>
      <c r="AC127" s="135"/>
      <c r="AD127" s="135"/>
      <c r="AE127" s="135" t="str">
        <f>IF(AH127="","",IF(COUNTIF($AH$2:AH127,AH127)=1,MAX($AE$2:AE126)+1,INDEX($AE$2:AE126,MATCH(AH127,$AH$2:AH126,0),1)))</f>
        <v/>
      </c>
      <c r="AF127" s="135">
        <v>4</v>
      </c>
      <c r="AG127" s="135" t="str">
        <f>IF(AE127="","",AE127&amp;AF127)</f>
        <v/>
      </c>
      <c r="AH127" s="135" t="str">
        <f>IF(リレー種目入力!D7="","",リレー種目入力!D7)</f>
        <v/>
      </c>
      <c r="AI127" s="135" t="str">
        <f>IF(リレー種目入力!E7="","",リレー種目入力!E7)</f>
        <v/>
      </c>
      <c r="AJ127" s="135" t="str">
        <f>IF(リレー種目入力!F7="","",リレー種目入力!F7)</f>
        <v/>
      </c>
      <c r="AK127" s="135" t="str">
        <f>IF(リレー種目入力!G7="","",リレー種目入力!G7)</f>
        <v/>
      </c>
      <c r="AL127" s="135" t="s">
        <v>505</v>
      </c>
      <c r="AM127" s="135"/>
      <c r="AN127" s="135"/>
      <c r="AO127" s="135"/>
      <c r="AP127" s="135"/>
      <c r="AQ127" s="135"/>
      <c r="AR127" s="135"/>
      <c r="AS127" s="135"/>
      <c r="AT127" s="135"/>
      <c r="AU127" s="135"/>
      <c r="AV127" s="135"/>
      <c r="AW127" s="135"/>
      <c r="AX127" s="135"/>
      <c r="AY127" s="135"/>
      <c r="AZ127" s="135"/>
      <c r="BA127" s="135"/>
      <c r="BB127" s="135"/>
      <c r="BC127" s="135"/>
      <c r="BD127" s="135"/>
      <c r="BE127" s="135"/>
      <c r="BF127" s="135"/>
      <c r="BG127" s="135"/>
    </row>
    <row r="128" spans="1:59">
      <c r="A128" s="135" t="str">
        <f>IF(D128="","",IF(COUNTIF($D$2:D128,D128)=1,MAX($A$2:A127)+1,INDEX($A$2:A127,MATCH(D128,$D$2:D127,0),1)))</f>
        <v/>
      </c>
      <c r="B128" s="135">
        <v>4</v>
      </c>
      <c r="C128" s="135" t="str">
        <f t="shared" ref="C128:C138" si="40">IF(A128="","",A128&amp;B128)</f>
        <v/>
      </c>
      <c r="D128" s="135" t="str">
        <f>IF(リレー種目入力!D20="","",リレー種目入力!D20)</f>
        <v/>
      </c>
      <c r="E128" s="135" t="str">
        <f>IF(リレー種目入力!E20="","",リレー種目入力!E20)</f>
        <v/>
      </c>
      <c r="F128" s="135" t="str">
        <f>IF(リレー種目入力!F20="","",リレー種目入力!F20)</f>
        <v/>
      </c>
      <c r="G128" s="135" t="str">
        <f>IF(リレー種目入力!G20="","",リレー種目入力!G20)</f>
        <v/>
      </c>
      <c r="H128" s="135" t="s">
        <v>505</v>
      </c>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c r="AE128" s="135" t="str">
        <f>IF(AH128="","",IF(COUNTIF($AH$2:AH128,AH128)=1,MAX($AE$2:AE127)+1,INDEX($AE$2:AE127,MATCH(AH128,$AH$2:AH127,0),1)))</f>
        <v/>
      </c>
      <c r="AF128" s="135">
        <v>4</v>
      </c>
      <c r="AG128" s="135" t="str">
        <f t="shared" ref="AG128:AG137" si="41">IF(AE128="","",AE128&amp;AF128)</f>
        <v/>
      </c>
      <c r="AH128" s="135" t="str">
        <f>IF(リレー種目入力!D8="","",リレー種目入力!D8)</f>
        <v/>
      </c>
      <c r="AI128" s="135" t="str">
        <f>IF(リレー種目入力!E8="","",リレー種目入力!E8)</f>
        <v/>
      </c>
      <c r="AJ128" s="135" t="str">
        <f>IF(リレー種目入力!F8="","",リレー種目入力!F8)</f>
        <v/>
      </c>
      <c r="AK128" s="135" t="str">
        <f>IF(リレー種目入力!G8="","",リレー種目入力!G8)</f>
        <v/>
      </c>
      <c r="AL128" s="135" t="s">
        <v>505</v>
      </c>
      <c r="AM128" s="135"/>
      <c r="AN128" s="135"/>
      <c r="AO128" s="135"/>
      <c r="AP128" s="135"/>
      <c r="AQ128" s="135"/>
      <c r="AR128" s="135"/>
      <c r="AS128" s="135"/>
      <c r="AT128" s="135"/>
      <c r="AU128" s="135"/>
      <c r="AV128" s="135"/>
      <c r="AW128" s="135"/>
      <c r="AX128" s="135"/>
      <c r="AY128" s="135"/>
      <c r="AZ128" s="135"/>
      <c r="BA128" s="135"/>
      <c r="BB128" s="135"/>
      <c r="BC128" s="135"/>
      <c r="BD128" s="135"/>
      <c r="BE128" s="135"/>
      <c r="BF128" s="135"/>
      <c r="BG128" s="135"/>
    </row>
    <row r="129" spans="1:59">
      <c r="A129" s="135" t="str">
        <f>IF(D129="","",IF(COUNTIF($D$2:D129,D129)=1,MAX($A$2:A128)+1,INDEX($A$2:A128,MATCH(D129,$D$2:D128,0),1)))</f>
        <v/>
      </c>
      <c r="B129" s="135">
        <v>4</v>
      </c>
      <c r="C129" s="135" t="str">
        <f t="shared" si="40"/>
        <v/>
      </c>
      <c r="D129" s="135" t="str">
        <f>IF(リレー種目入力!D21="","",リレー種目入力!D21)</f>
        <v/>
      </c>
      <c r="E129" s="135" t="str">
        <f>IF(リレー種目入力!E21="","",リレー種目入力!E21)</f>
        <v/>
      </c>
      <c r="F129" s="135" t="str">
        <f>IF(リレー種目入力!F21="","",リレー種目入力!F21)</f>
        <v/>
      </c>
      <c r="G129" s="135" t="str">
        <f>IF(リレー種目入力!G21="","",リレー種目入力!G21)</f>
        <v/>
      </c>
      <c r="H129" s="135" t="s">
        <v>505</v>
      </c>
      <c r="I129" s="135"/>
      <c r="J129" s="135"/>
      <c r="K129" s="135"/>
      <c r="L129" s="135"/>
      <c r="M129" s="135"/>
      <c r="N129" s="135"/>
      <c r="O129" s="135"/>
      <c r="P129" s="135"/>
      <c r="Q129" s="135"/>
      <c r="R129" s="135"/>
      <c r="S129" s="135"/>
      <c r="T129" s="135"/>
      <c r="U129" s="135"/>
      <c r="V129" s="135"/>
      <c r="W129" s="135"/>
      <c r="X129" s="135"/>
      <c r="Y129" s="135"/>
      <c r="Z129" s="135"/>
      <c r="AA129" s="135"/>
      <c r="AB129" s="135"/>
      <c r="AC129" s="135"/>
      <c r="AD129" s="135"/>
      <c r="AE129" s="135" t="str">
        <f>IF(AH129="","",IF(COUNTIF($AH$2:AH129,AH129)=1,MAX($AE$2:AE128)+1,INDEX($AE$2:AE128,MATCH(AH129,$AH$2:AH128,0),1)))</f>
        <v/>
      </c>
      <c r="AF129" s="135">
        <v>4</v>
      </c>
      <c r="AG129" s="135" t="str">
        <f t="shared" si="41"/>
        <v/>
      </c>
      <c r="AH129" s="135" t="str">
        <f>IF(リレー種目入力!D9="","",リレー種目入力!D9)</f>
        <v/>
      </c>
      <c r="AI129" s="135" t="str">
        <f>IF(リレー種目入力!E9="","",リレー種目入力!E9)</f>
        <v/>
      </c>
      <c r="AJ129" s="135" t="str">
        <f>IF(リレー種目入力!F9="","",リレー種目入力!F9)</f>
        <v/>
      </c>
      <c r="AK129" s="135" t="str">
        <f>IF(リレー種目入力!G9="","",リレー種目入力!G9)</f>
        <v/>
      </c>
      <c r="AL129" s="135" t="s">
        <v>505</v>
      </c>
      <c r="AM129" s="135"/>
      <c r="AN129" s="135"/>
      <c r="AO129" s="135"/>
      <c r="AP129" s="135"/>
      <c r="AQ129" s="135"/>
      <c r="AR129" s="135"/>
      <c r="AS129" s="135"/>
      <c r="AT129" s="135"/>
      <c r="AU129" s="135"/>
      <c r="AV129" s="135"/>
      <c r="AW129" s="135"/>
      <c r="AX129" s="135"/>
      <c r="AY129" s="135"/>
      <c r="AZ129" s="135"/>
      <c r="BA129" s="135"/>
      <c r="BB129" s="135"/>
      <c r="BC129" s="135"/>
      <c r="BD129" s="135"/>
      <c r="BE129" s="135"/>
      <c r="BF129" s="135"/>
      <c r="BG129" s="135"/>
    </row>
    <row r="130" spans="1:59">
      <c r="A130" s="135" t="str">
        <f>IF(D130="","",IF(COUNTIF($D$2:D130,D130)=1,MAX($A$2:A129)+1,INDEX($A$2:A129,MATCH(D130,$D$2:D129,0),1)))</f>
        <v/>
      </c>
      <c r="B130" s="135">
        <v>4</v>
      </c>
      <c r="C130" s="135" t="str">
        <f t="shared" si="40"/>
        <v/>
      </c>
      <c r="D130" s="135" t="str">
        <f>IF(リレー種目入力!D22="","",リレー種目入力!D22)</f>
        <v/>
      </c>
      <c r="E130" s="135" t="str">
        <f>IF(リレー種目入力!E22="","",リレー種目入力!E22)</f>
        <v/>
      </c>
      <c r="F130" s="135" t="str">
        <f>IF(リレー種目入力!F22="","",リレー種目入力!F22)</f>
        <v/>
      </c>
      <c r="G130" s="135" t="str">
        <f>IF(リレー種目入力!G22="","",リレー種目入力!G22)</f>
        <v/>
      </c>
      <c r="H130" s="135" t="s">
        <v>505</v>
      </c>
      <c r="I130" s="135"/>
      <c r="J130" s="135"/>
      <c r="K130" s="135"/>
      <c r="L130" s="135"/>
      <c r="M130" s="135"/>
      <c r="N130" s="135"/>
      <c r="O130" s="135"/>
      <c r="P130" s="135"/>
      <c r="Q130" s="135"/>
      <c r="R130" s="135"/>
      <c r="S130" s="135"/>
      <c r="T130" s="135"/>
      <c r="U130" s="135"/>
      <c r="V130" s="135"/>
      <c r="W130" s="135"/>
      <c r="X130" s="135"/>
      <c r="Y130" s="135"/>
      <c r="Z130" s="135"/>
      <c r="AA130" s="135"/>
      <c r="AB130" s="135"/>
      <c r="AC130" s="135"/>
      <c r="AD130" s="135"/>
      <c r="AE130" s="135" t="str">
        <f>IF(AH130="","",IF(COUNTIF($AH$2:AH130,AH130)=1,MAX($AE$2:AE129)+1,INDEX($AE$2:AE129,MATCH(AH130,$AH$2:AH129,0),1)))</f>
        <v/>
      </c>
      <c r="AF130" s="135">
        <v>4</v>
      </c>
      <c r="AG130" s="135" t="str">
        <f t="shared" si="41"/>
        <v/>
      </c>
      <c r="AH130" s="135" t="str">
        <f>IF(リレー種目入力!D10="","",リレー種目入力!D10)</f>
        <v/>
      </c>
      <c r="AI130" s="135" t="str">
        <f>IF(リレー種目入力!E10="","",リレー種目入力!E10)</f>
        <v/>
      </c>
      <c r="AJ130" s="135" t="str">
        <f>IF(リレー種目入力!F10="","",リレー種目入力!F10)</f>
        <v/>
      </c>
      <c r="AK130" s="135" t="str">
        <f>IF(リレー種目入力!G10="","",リレー種目入力!G10)</f>
        <v/>
      </c>
      <c r="AL130" s="135" t="s">
        <v>505</v>
      </c>
      <c r="AM130" s="135"/>
      <c r="AN130" s="135"/>
      <c r="AO130" s="135"/>
      <c r="AP130" s="135"/>
      <c r="AQ130" s="135"/>
      <c r="AR130" s="135"/>
      <c r="AS130" s="135"/>
      <c r="AT130" s="135"/>
      <c r="AU130" s="135"/>
      <c r="AV130" s="135"/>
      <c r="AW130" s="135"/>
      <c r="AX130" s="135"/>
      <c r="AY130" s="135"/>
      <c r="AZ130" s="135"/>
      <c r="BA130" s="135"/>
      <c r="BB130" s="135"/>
      <c r="BC130" s="135"/>
      <c r="BD130" s="135"/>
      <c r="BE130" s="135"/>
      <c r="BF130" s="135"/>
      <c r="BG130" s="135"/>
    </row>
    <row r="131" spans="1:59">
      <c r="A131" s="135" t="str">
        <f>IF(D131="","",IF(COUNTIF($D$2:D131,D131)=1,MAX($A$2:A130)+1,INDEX($A$2:A130,MATCH(D131,$D$2:D130,0),1)))</f>
        <v/>
      </c>
      <c r="B131" s="135">
        <v>4</v>
      </c>
      <c r="C131" s="135" t="str">
        <f t="shared" si="40"/>
        <v/>
      </c>
      <c r="D131" s="135" t="str">
        <f>IF(リレー種目入力!D23="","",リレー種目入力!D23)</f>
        <v/>
      </c>
      <c r="E131" s="135" t="str">
        <f>IF(リレー種目入力!E23="","",リレー種目入力!E23)</f>
        <v/>
      </c>
      <c r="F131" s="135" t="str">
        <f>IF(リレー種目入力!F23="","",リレー種目入力!F23)</f>
        <v/>
      </c>
      <c r="G131" s="135" t="str">
        <f>IF(リレー種目入力!G23="","",リレー種目入力!G23)</f>
        <v/>
      </c>
      <c r="H131" s="135" t="s">
        <v>505</v>
      </c>
      <c r="I131" s="135"/>
      <c r="J131" s="135"/>
      <c r="K131" s="135"/>
      <c r="L131" s="135"/>
      <c r="M131" s="135"/>
      <c r="N131" s="135"/>
      <c r="O131" s="135"/>
      <c r="P131" s="135"/>
      <c r="Q131" s="135"/>
      <c r="R131" s="135"/>
      <c r="S131" s="135"/>
      <c r="T131" s="135"/>
      <c r="U131" s="135"/>
      <c r="V131" s="135"/>
      <c r="W131" s="135"/>
      <c r="X131" s="135"/>
      <c r="Y131" s="135"/>
      <c r="Z131" s="135"/>
      <c r="AA131" s="135"/>
      <c r="AB131" s="135"/>
      <c r="AC131" s="135"/>
      <c r="AD131" s="135"/>
      <c r="AE131" s="135" t="str">
        <f>IF(AH131="","",IF(COUNTIF($AH$2:AH131,AH131)=1,MAX($AE$2:AE130)+1,INDEX($AE$2:AE130,MATCH(AH131,$AH$2:AH130,0),1)))</f>
        <v/>
      </c>
      <c r="AF131" s="135">
        <v>4</v>
      </c>
      <c r="AG131" s="135" t="str">
        <f t="shared" si="41"/>
        <v/>
      </c>
      <c r="AH131" s="135" t="str">
        <f>IF(リレー種目入力!D11="","",リレー種目入力!D11)</f>
        <v/>
      </c>
      <c r="AI131" s="135" t="str">
        <f>IF(リレー種目入力!E11="","",リレー種目入力!E11)</f>
        <v/>
      </c>
      <c r="AJ131" s="135" t="str">
        <f>IF(リレー種目入力!F11="","",リレー種目入力!F11)</f>
        <v/>
      </c>
      <c r="AK131" s="135" t="str">
        <f>IF(リレー種目入力!G11="","",リレー種目入力!G11)</f>
        <v/>
      </c>
      <c r="AL131" s="135" t="s">
        <v>505</v>
      </c>
      <c r="AM131" s="135"/>
      <c r="AN131" s="135"/>
      <c r="AO131" s="135"/>
      <c r="AP131" s="135"/>
      <c r="AQ131" s="135"/>
      <c r="AR131" s="135"/>
      <c r="AS131" s="135"/>
      <c r="AT131" s="135"/>
      <c r="AU131" s="135"/>
      <c r="AV131" s="135"/>
      <c r="AW131" s="135"/>
      <c r="AX131" s="135"/>
      <c r="AY131" s="135"/>
      <c r="AZ131" s="135"/>
      <c r="BA131" s="135"/>
      <c r="BB131" s="135"/>
      <c r="BC131" s="135"/>
      <c r="BD131" s="135"/>
      <c r="BE131" s="135"/>
      <c r="BF131" s="135"/>
      <c r="BG131" s="135"/>
    </row>
    <row r="132" spans="1:59">
      <c r="A132" s="135" t="str">
        <f>IF(D132="","",IF(COUNTIF($D$2:D132,D132)=1,MAX($A$2:A131)+1,INDEX($A$2:A131,MATCH(D132,$D$2:D131,0),1)))</f>
        <v/>
      </c>
      <c r="B132" s="135">
        <v>4</v>
      </c>
      <c r="C132" s="135" t="str">
        <f t="shared" si="40"/>
        <v/>
      </c>
      <c r="D132" s="135" t="str">
        <f>IF(リレー種目入力!D24="","",リレー種目入力!D24)</f>
        <v/>
      </c>
      <c r="E132" s="135" t="str">
        <f>IF(リレー種目入力!E24="","",リレー種目入力!E24)</f>
        <v/>
      </c>
      <c r="F132" s="135" t="str">
        <f>IF(リレー種目入力!F24="","",リレー種目入力!F24)</f>
        <v/>
      </c>
      <c r="G132" s="135" t="str">
        <f>IF(リレー種目入力!G24="","",リレー種目入力!G24)</f>
        <v/>
      </c>
      <c r="H132" s="135" t="s">
        <v>505</v>
      </c>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t="str">
        <f>IF(AH132="","",IF(COUNTIF($AH$2:AH132,AH132)=1,MAX($AE$2:AE131)+1,INDEX($AE$2:AE131,MATCH(AH132,$AH$2:AH131,0),1)))</f>
        <v/>
      </c>
      <c r="AF132" s="135">
        <v>4</v>
      </c>
      <c r="AG132" s="135" t="str">
        <f t="shared" si="41"/>
        <v/>
      </c>
      <c r="AH132" s="135" t="str">
        <f>IF(リレー種目入力!D12="","",リレー種目入力!D12)</f>
        <v/>
      </c>
      <c r="AI132" s="135" t="str">
        <f>IF(リレー種目入力!E12="","",リレー種目入力!E12)</f>
        <v/>
      </c>
      <c r="AJ132" s="135" t="str">
        <f>IF(リレー種目入力!F12="","",リレー種目入力!F12)</f>
        <v/>
      </c>
      <c r="AK132" s="135" t="str">
        <f>IF(リレー種目入力!G12="","",リレー種目入力!G12)</f>
        <v/>
      </c>
      <c r="AL132" s="135" t="s">
        <v>505</v>
      </c>
      <c r="AM132" s="135"/>
      <c r="AN132" s="135"/>
      <c r="AO132" s="135"/>
      <c r="AP132" s="135"/>
      <c r="AQ132" s="135"/>
      <c r="AR132" s="135"/>
      <c r="AS132" s="135"/>
      <c r="AT132" s="135"/>
      <c r="AU132" s="135"/>
      <c r="AV132" s="135"/>
      <c r="AW132" s="135"/>
      <c r="AX132" s="135"/>
      <c r="AY132" s="135"/>
      <c r="AZ132" s="135"/>
      <c r="BA132" s="135"/>
      <c r="BB132" s="135"/>
      <c r="BC132" s="135"/>
      <c r="BD132" s="135"/>
      <c r="BE132" s="135"/>
      <c r="BF132" s="135"/>
      <c r="BG132" s="135"/>
    </row>
    <row r="133" spans="1:59">
      <c r="A133" s="135" t="str">
        <f>IF(D133="","",IF(COUNTIF($D$2:D133,D133)=1,MAX($A$2:A132)+1,INDEX($A$2:A132,MATCH(D133,$D$2:D132,0),1)))</f>
        <v/>
      </c>
      <c r="B133" s="135">
        <v>5</v>
      </c>
      <c r="C133" s="135" t="str">
        <f t="shared" si="40"/>
        <v/>
      </c>
      <c r="D133" s="135" t="str">
        <f>IF(リレー種目入力!D25="","",リレー種目入力!D25)</f>
        <v/>
      </c>
      <c r="E133" s="135" t="str">
        <f>IF(リレー種目入力!E25="","",リレー種目入力!E25)</f>
        <v/>
      </c>
      <c r="F133" s="135" t="str">
        <f>IF(リレー種目入力!F25="","",リレー種目入力!F25)</f>
        <v/>
      </c>
      <c r="G133" s="135" t="str">
        <f>IF(リレー種目入力!G25="","",リレー種目入力!G25)</f>
        <v/>
      </c>
      <c r="H133" s="135" t="s">
        <v>505</v>
      </c>
      <c r="I133" s="135"/>
      <c r="J133" s="135"/>
      <c r="K133" s="135"/>
      <c r="L133" s="135"/>
      <c r="M133" s="135"/>
      <c r="N133" s="135"/>
      <c r="O133" s="135"/>
      <c r="P133" s="135"/>
      <c r="Q133" s="135"/>
      <c r="R133" s="135"/>
      <c r="S133" s="135"/>
      <c r="T133" s="135"/>
      <c r="U133" s="135"/>
      <c r="V133" s="135"/>
      <c r="W133" s="135"/>
      <c r="X133" s="135"/>
      <c r="Y133" s="135"/>
      <c r="Z133" s="135"/>
      <c r="AA133" s="135"/>
      <c r="AB133" s="135"/>
      <c r="AC133" s="135"/>
      <c r="AD133" s="135"/>
      <c r="AE133" s="135" t="str">
        <f>IF(AH133="","",IF(COUNTIF($AH$2:AH133,AH133)=1,MAX($AE$2:AE132)+1,INDEX($AE$2:AE132,MATCH(AH133,$AH$2:AH132,0),1)))</f>
        <v/>
      </c>
      <c r="AF133" s="135">
        <v>5</v>
      </c>
      <c r="AG133" s="135" t="str">
        <f t="shared" si="41"/>
        <v/>
      </c>
      <c r="AH133" s="135" t="str">
        <f>IF(リレー種目入力!D13="","",リレー種目入力!D13)</f>
        <v/>
      </c>
      <c r="AI133" s="135" t="str">
        <f>IF(リレー種目入力!E13="","",リレー種目入力!E13)</f>
        <v/>
      </c>
      <c r="AJ133" s="135" t="str">
        <f>IF(リレー種目入力!F13="","",リレー種目入力!F13)</f>
        <v/>
      </c>
      <c r="AK133" s="135" t="str">
        <f>IF(リレー種目入力!G13="","",リレー種目入力!G13)</f>
        <v/>
      </c>
      <c r="AL133" s="135" t="s">
        <v>505</v>
      </c>
      <c r="AM133" s="135"/>
      <c r="AN133" s="135"/>
      <c r="AO133" s="135"/>
      <c r="AP133" s="135"/>
      <c r="AQ133" s="135"/>
      <c r="AR133" s="135"/>
      <c r="AS133" s="135"/>
      <c r="AT133" s="135"/>
      <c r="AU133" s="135"/>
      <c r="AV133" s="135"/>
      <c r="AW133" s="135"/>
      <c r="AX133" s="135"/>
      <c r="AY133" s="135"/>
      <c r="AZ133" s="135"/>
      <c r="BA133" s="135"/>
      <c r="BB133" s="135"/>
      <c r="BC133" s="135"/>
      <c r="BD133" s="135"/>
      <c r="BE133" s="135"/>
      <c r="BF133" s="135"/>
      <c r="BG133" s="135"/>
    </row>
    <row r="134" spans="1:59">
      <c r="A134" s="135" t="str">
        <f>IF(D134="","",IF(COUNTIF($D$2:D134,D134)=1,MAX($A$2:A133)+1,INDEX($A$2:A133,MATCH(D134,$D$2:D133,0),1)))</f>
        <v/>
      </c>
      <c r="B134" s="135">
        <v>5</v>
      </c>
      <c r="C134" s="135" t="str">
        <f t="shared" si="40"/>
        <v/>
      </c>
      <c r="D134" s="135" t="str">
        <f>IF(リレー種目入力!D26="","",リレー種目入力!D26)</f>
        <v/>
      </c>
      <c r="E134" s="135" t="str">
        <f>IF(リレー種目入力!E26="","",リレー種目入力!E26)</f>
        <v/>
      </c>
      <c r="F134" s="135" t="str">
        <f>IF(リレー種目入力!F26="","",リレー種目入力!F26)</f>
        <v/>
      </c>
      <c r="G134" s="135" t="str">
        <f>IF(リレー種目入力!G26="","",リレー種目入力!G26)</f>
        <v/>
      </c>
      <c r="H134" s="135" t="s">
        <v>505</v>
      </c>
      <c r="I134" s="135"/>
      <c r="J134" s="135"/>
      <c r="K134" s="135"/>
      <c r="L134" s="135"/>
      <c r="M134" s="135"/>
      <c r="N134" s="135"/>
      <c r="O134" s="135"/>
      <c r="P134" s="135"/>
      <c r="Q134" s="135"/>
      <c r="R134" s="135"/>
      <c r="S134" s="135"/>
      <c r="T134" s="135"/>
      <c r="U134" s="135"/>
      <c r="V134" s="135"/>
      <c r="W134" s="135"/>
      <c r="X134" s="135"/>
      <c r="Y134" s="135"/>
      <c r="Z134" s="135"/>
      <c r="AA134" s="135"/>
      <c r="AB134" s="135"/>
      <c r="AC134" s="135"/>
      <c r="AD134" s="135"/>
      <c r="AE134" s="135" t="str">
        <f>IF(AH134="","",IF(COUNTIF($AH$2:AH134,AH134)=1,MAX($AE$2:AE133)+1,INDEX($AE$2:AE133,MATCH(AH134,$AH$2:AH133,0),1)))</f>
        <v/>
      </c>
      <c r="AF134" s="135">
        <v>5</v>
      </c>
      <c r="AG134" s="135" t="str">
        <f t="shared" si="41"/>
        <v/>
      </c>
      <c r="AH134" s="135" t="str">
        <f>IF(リレー種目入力!D14="","",リレー種目入力!D14)</f>
        <v/>
      </c>
      <c r="AI134" s="135" t="str">
        <f>IF(リレー種目入力!E14="","",リレー種目入力!E14)</f>
        <v/>
      </c>
      <c r="AJ134" s="135" t="str">
        <f>IF(リレー種目入力!F14="","",リレー種目入力!F14)</f>
        <v/>
      </c>
      <c r="AK134" s="135" t="str">
        <f>IF(リレー種目入力!G14="","",リレー種目入力!G14)</f>
        <v/>
      </c>
      <c r="AL134" s="135" t="s">
        <v>505</v>
      </c>
      <c r="AM134" s="135"/>
      <c r="AN134" s="135"/>
      <c r="AO134" s="135"/>
      <c r="AP134" s="135"/>
      <c r="AQ134" s="135"/>
      <c r="AR134" s="135"/>
      <c r="AS134" s="135"/>
      <c r="AT134" s="135"/>
      <c r="AU134" s="135"/>
      <c r="AV134" s="135"/>
      <c r="AW134" s="135"/>
      <c r="AX134" s="135"/>
      <c r="AY134" s="135"/>
      <c r="AZ134" s="135"/>
      <c r="BA134" s="135"/>
      <c r="BB134" s="135"/>
      <c r="BC134" s="135"/>
      <c r="BD134" s="135"/>
      <c r="BE134" s="135"/>
      <c r="BF134" s="135"/>
      <c r="BG134" s="135"/>
    </row>
    <row r="135" spans="1:59">
      <c r="A135" s="135" t="str">
        <f>IF(D135="","",IF(COUNTIF($D$2:D135,D135)=1,MAX($A$2:A134)+1,INDEX($A$2:A134,MATCH(D135,$D$2:D134,0),1)))</f>
        <v/>
      </c>
      <c r="B135" s="135">
        <v>5</v>
      </c>
      <c r="C135" s="135" t="str">
        <f t="shared" si="40"/>
        <v/>
      </c>
      <c r="D135" s="135" t="str">
        <f>IF(リレー種目入力!D27="","",リレー種目入力!D27)</f>
        <v/>
      </c>
      <c r="E135" s="135" t="str">
        <f>IF(リレー種目入力!E27="","",リレー種目入力!E27)</f>
        <v/>
      </c>
      <c r="F135" s="135" t="str">
        <f>IF(リレー種目入力!F27="","",リレー種目入力!F27)</f>
        <v/>
      </c>
      <c r="G135" s="135" t="str">
        <f>IF(リレー種目入力!G27="","",リレー種目入力!G27)</f>
        <v/>
      </c>
      <c r="H135" s="135" t="s">
        <v>505</v>
      </c>
      <c r="I135" s="135"/>
      <c r="J135" s="135"/>
      <c r="K135" s="135"/>
      <c r="L135" s="135"/>
      <c r="M135" s="135"/>
      <c r="N135" s="135"/>
      <c r="O135" s="135"/>
      <c r="P135" s="135"/>
      <c r="Q135" s="135"/>
      <c r="R135" s="135"/>
      <c r="S135" s="135"/>
      <c r="T135" s="135"/>
      <c r="U135" s="135"/>
      <c r="V135" s="135"/>
      <c r="W135" s="135"/>
      <c r="X135" s="135"/>
      <c r="Y135" s="135"/>
      <c r="Z135" s="135"/>
      <c r="AA135" s="135"/>
      <c r="AB135" s="135"/>
      <c r="AC135" s="135"/>
      <c r="AD135" s="135"/>
      <c r="AE135" s="135" t="str">
        <f>IF(AH135="","",IF(COUNTIF($AH$2:AH135,AH135)=1,MAX($AE$2:AE134)+1,INDEX($AE$2:AE134,MATCH(AH135,$AH$2:AH134,0),1)))</f>
        <v/>
      </c>
      <c r="AF135" s="135">
        <v>5</v>
      </c>
      <c r="AG135" s="135" t="str">
        <f t="shared" si="41"/>
        <v/>
      </c>
      <c r="AH135" s="135" t="str">
        <f>IF(リレー種目入力!D15="","",リレー種目入力!D15)</f>
        <v/>
      </c>
      <c r="AI135" s="135" t="str">
        <f>IF(リレー種目入力!E15="","",リレー種目入力!E15)</f>
        <v/>
      </c>
      <c r="AJ135" s="135" t="str">
        <f>IF(リレー種目入力!F15="","",リレー種目入力!F15)</f>
        <v/>
      </c>
      <c r="AK135" s="135" t="str">
        <f>IF(リレー種目入力!G15="","",リレー種目入力!G15)</f>
        <v/>
      </c>
      <c r="AL135" s="135" t="s">
        <v>505</v>
      </c>
      <c r="AM135" s="135"/>
      <c r="AN135" s="135"/>
      <c r="AO135" s="135"/>
      <c r="AP135" s="135"/>
      <c r="AQ135" s="135"/>
      <c r="AR135" s="135"/>
      <c r="AS135" s="135"/>
      <c r="AT135" s="135"/>
      <c r="AU135" s="135"/>
      <c r="AV135" s="135"/>
      <c r="AW135" s="135"/>
      <c r="AX135" s="135"/>
      <c r="AY135" s="135"/>
      <c r="AZ135" s="135"/>
      <c r="BA135" s="135"/>
      <c r="BB135" s="135"/>
      <c r="BC135" s="135"/>
      <c r="BD135" s="135"/>
      <c r="BE135" s="135"/>
      <c r="BF135" s="135"/>
      <c r="BG135" s="135"/>
    </row>
    <row r="136" spans="1:59">
      <c r="A136" s="135" t="str">
        <f>IF(D136="","",IF(COUNTIF($D$2:D136,D136)=1,MAX($A$2:A135)+1,INDEX($A$2:A135,MATCH(D136,$D$2:D135,0),1)))</f>
        <v/>
      </c>
      <c r="B136" s="135">
        <v>5</v>
      </c>
      <c r="C136" s="135" t="str">
        <f t="shared" si="40"/>
        <v/>
      </c>
      <c r="D136" s="135" t="str">
        <f>IF(リレー種目入力!D28="","",リレー種目入力!D28)</f>
        <v/>
      </c>
      <c r="E136" s="135" t="str">
        <f>IF(リレー種目入力!E28="","",リレー種目入力!E28)</f>
        <v/>
      </c>
      <c r="F136" s="135" t="str">
        <f>IF(リレー種目入力!F28="","",リレー種目入力!F28)</f>
        <v/>
      </c>
      <c r="G136" s="135" t="str">
        <f>IF(リレー種目入力!G28="","",リレー種目入力!G28)</f>
        <v/>
      </c>
      <c r="H136" s="135" t="s">
        <v>505</v>
      </c>
      <c r="I136" s="135"/>
      <c r="J136" s="135"/>
      <c r="K136" s="135"/>
      <c r="L136" s="135"/>
      <c r="M136" s="135"/>
      <c r="N136" s="135"/>
      <c r="O136" s="135"/>
      <c r="P136" s="135"/>
      <c r="Q136" s="135"/>
      <c r="R136" s="135"/>
      <c r="S136" s="135"/>
      <c r="T136" s="135"/>
      <c r="U136" s="135"/>
      <c r="V136" s="135"/>
      <c r="W136" s="135"/>
      <c r="X136" s="135"/>
      <c r="Y136" s="135"/>
      <c r="Z136" s="135"/>
      <c r="AA136" s="135"/>
      <c r="AB136" s="135"/>
      <c r="AC136" s="135"/>
      <c r="AD136" s="135"/>
      <c r="AE136" s="135" t="str">
        <f>IF(AH136="","",IF(COUNTIF($AH$2:AH136,AH136)=1,MAX($AE$2:AE135)+1,INDEX($AE$2:AE135,MATCH(AH136,$AH$2:AH135,0),1)))</f>
        <v/>
      </c>
      <c r="AF136" s="135">
        <v>5</v>
      </c>
      <c r="AG136" s="135" t="str">
        <f t="shared" si="41"/>
        <v/>
      </c>
      <c r="AH136" s="135" t="str">
        <f>IF(リレー種目入力!D16="","",リレー種目入力!D16)</f>
        <v/>
      </c>
      <c r="AI136" s="135" t="str">
        <f>IF(リレー種目入力!E16="","",リレー種目入力!E16)</f>
        <v/>
      </c>
      <c r="AJ136" s="135" t="str">
        <f>IF(リレー種目入力!F16="","",リレー種目入力!F16)</f>
        <v/>
      </c>
      <c r="AK136" s="135" t="str">
        <f>IF(リレー種目入力!G16="","",リレー種目入力!G16)</f>
        <v/>
      </c>
      <c r="AL136" s="135" t="s">
        <v>505</v>
      </c>
      <c r="AM136" s="135"/>
      <c r="AN136" s="135"/>
      <c r="AO136" s="135"/>
      <c r="AP136" s="135"/>
      <c r="AQ136" s="135"/>
      <c r="AR136" s="135"/>
      <c r="AS136" s="135"/>
      <c r="AT136" s="135"/>
      <c r="AU136" s="135"/>
      <c r="AV136" s="135"/>
      <c r="AW136" s="135"/>
      <c r="AX136" s="135"/>
      <c r="AY136" s="135"/>
      <c r="AZ136" s="135"/>
      <c r="BA136" s="135"/>
      <c r="BB136" s="135"/>
      <c r="BC136" s="135"/>
      <c r="BD136" s="135"/>
      <c r="BE136" s="135"/>
      <c r="BF136" s="135"/>
      <c r="BG136" s="135"/>
    </row>
    <row r="137" spans="1:59">
      <c r="A137" s="135" t="str">
        <f>IF(D137="","",IF(COUNTIF($D$2:D137,D137)=1,MAX($A$2:A136)+1,INDEX($A$2:A136,MATCH(D137,$D$2:D136,0),1)))</f>
        <v/>
      </c>
      <c r="B137" s="135">
        <v>5</v>
      </c>
      <c r="C137" s="135" t="str">
        <f t="shared" si="40"/>
        <v/>
      </c>
      <c r="D137" s="135" t="str">
        <f>IF(リレー種目入力!D29="","",リレー種目入力!D29)</f>
        <v/>
      </c>
      <c r="E137" s="135" t="str">
        <f>IF(リレー種目入力!E29="","",リレー種目入力!E29)</f>
        <v/>
      </c>
      <c r="F137" s="135" t="str">
        <f>IF(リレー種目入力!F29="","",リレー種目入力!F29)</f>
        <v/>
      </c>
      <c r="G137" s="135" t="str">
        <f>IF(リレー種目入力!G29="","",リレー種目入力!G29)</f>
        <v/>
      </c>
      <c r="H137" s="135" t="s">
        <v>505</v>
      </c>
      <c r="I137" s="135"/>
      <c r="J137" s="135"/>
      <c r="K137" s="135"/>
      <c r="L137" s="135"/>
      <c r="M137" s="135"/>
      <c r="N137" s="135"/>
      <c r="O137" s="135"/>
      <c r="P137" s="135"/>
      <c r="Q137" s="135"/>
      <c r="R137" s="135"/>
      <c r="S137" s="135"/>
      <c r="T137" s="135"/>
      <c r="U137" s="135"/>
      <c r="V137" s="135"/>
      <c r="W137" s="135"/>
      <c r="X137" s="135"/>
      <c r="Y137" s="135"/>
      <c r="Z137" s="135"/>
      <c r="AA137" s="135"/>
      <c r="AB137" s="135"/>
      <c r="AC137" s="135"/>
      <c r="AD137" s="135"/>
      <c r="AE137" s="135" t="str">
        <f>IF(AH137="","",IF(COUNTIF($AH$2:AH137,AH137)=1,MAX($AE$2:AE136)+1,INDEX($AE$2:AE136,MATCH(AH137,$AH$2:AH136,0),1)))</f>
        <v/>
      </c>
      <c r="AF137" s="135">
        <v>5</v>
      </c>
      <c r="AG137" s="135" t="str">
        <f t="shared" si="41"/>
        <v/>
      </c>
      <c r="AH137" s="135" t="str">
        <f>IF(リレー種目入力!D17="","",リレー種目入力!D17)</f>
        <v/>
      </c>
      <c r="AI137" s="135" t="str">
        <f>IF(リレー種目入力!E17="","",リレー種目入力!E17)</f>
        <v/>
      </c>
      <c r="AJ137" s="135" t="str">
        <f>IF(リレー種目入力!F17="","",リレー種目入力!F17)</f>
        <v/>
      </c>
      <c r="AK137" s="135" t="str">
        <f>IF(リレー種目入力!G17="","",リレー種目入力!G17)</f>
        <v/>
      </c>
      <c r="AL137" s="135" t="s">
        <v>505</v>
      </c>
      <c r="AM137" s="135"/>
      <c r="AN137" s="135"/>
      <c r="AO137" s="135"/>
      <c r="AP137" s="135"/>
      <c r="AQ137" s="135"/>
      <c r="AR137" s="135"/>
      <c r="AS137" s="135"/>
      <c r="AT137" s="135"/>
      <c r="AU137" s="135"/>
      <c r="AV137" s="135"/>
      <c r="AW137" s="135"/>
      <c r="AX137" s="135"/>
      <c r="AY137" s="135"/>
      <c r="AZ137" s="135"/>
      <c r="BA137" s="135"/>
      <c r="BB137" s="135"/>
      <c r="BC137" s="135"/>
      <c r="BD137" s="135"/>
      <c r="BE137" s="135"/>
      <c r="BF137" s="135"/>
      <c r="BG137" s="135"/>
    </row>
    <row r="138" spans="1:59">
      <c r="A138" s="135" t="str">
        <f>IF(D138="","",IF(COUNTIF($D$2:D138,D138)=1,MAX($A$2:A137)+1,INDEX($A$2:A137,MATCH(D138,$D$2:D137,0),1)))</f>
        <v/>
      </c>
      <c r="B138" s="135">
        <v>5</v>
      </c>
      <c r="C138" s="135" t="str">
        <f t="shared" si="40"/>
        <v/>
      </c>
      <c r="D138" s="135" t="str">
        <f>IF(リレー種目入力!D30="","",リレー種目入力!D30)</f>
        <v/>
      </c>
      <c r="E138" s="135" t="str">
        <f>IF(リレー種目入力!E30="","",リレー種目入力!E30)</f>
        <v/>
      </c>
      <c r="F138" s="135" t="str">
        <f>IF(リレー種目入力!F30="","",リレー種目入力!F30)</f>
        <v/>
      </c>
      <c r="G138" s="135" t="str">
        <f>IF(リレー種目入力!G30="","",リレー種目入力!G30)</f>
        <v/>
      </c>
      <c r="H138" s="135" t="s">
        <v>505</v>
      </c>
      <c r="I138" s="135"/>
      <c r="J138" s="135"/>
      <c r="K138" s="135"/>
      <c r="L138" s="135"/>
      <c r="M138" s="135"/>
      <c r="N138" s="135"/>
      <c r="O138" s="135"/>
      <c r="P138" s="135"/>
      <c r="Q138" s="135"/>
      <c r="R138" s="135"/>
      <c r="S138" s="135"/>
      <c r="T138" s="135"/>
      <c r="U138" s="135"/>
      <c r="V138" s="135"/>
      <c r="W138" s="135"/>
      <c r="X138" s="135"/>
      <c r="Y138" s="135"/>
      <c r="Z138" s="135"/>
      <c r="AA138" s="135"/>
      <c r="AB138" s="135"/>
      <c r="AC138" s="135"/>
      <c r="AD138" s="135"/>
      <c r="AE138" s="135" t="str">
        <f>IF(AH138="","",IF(COUNTIF($AH$2:AH138,AH138)=1,MAX($AE$2:AE137)+1,INDEX($AE$2:AE137,MATCH(AH138,$AH$2:AH137,0),1)))</f>
        <v/>
      </c>
      <c r="AF138" s="135">
        <v>5</v>
      </c>
      <c r="AG138" s="135" t="str">
        <f t="shared" ref="AG138" si="42">IF(AE138="","",AE138&amp;AF138)</f>
        <v/>
      </c>
      <c r="AH138" s="135" t="str">
        <f>IF(リレー種目入力!D18="","",リレー種目入力!D18)</f>
        <v/>
      </c>
      <c r="AI138" s="135" t="str">
        <f>IF(リレー種目入力!E18="","",リレー種目入力!E18)</f>
        <v/>
      </c>
      <c r="AJ138" s="135" t="str">
        <f>IF(リレー種目入力!F18="","",リレー種目入力!F18)</f>
        <v/>
      </c>
      <c r="AK138" s="135" t="str">
        <f>IF(リレー種目入力!G18="","",リレー種目入力!G18)</f>
        <v/>
      </c>
      <c r="AL138" s="135" t="s">
        <v>505</v>
      </c>
      <c r="AM138" s="135"/>
      <c r="AN138" s="135"/>
      <c r="AO138" s="135"/>
      <c r="AP138" s="135"/>
      <c r="AQ138" s="135"/>
      <c r="AR138" s="135"/>
      <c r="AS138" s="135"/>
      <c r="AT138" s="135"/>
      <c r="AU138" s="135"/>
      <c r="AV138" s="135"/>
      <c r="AW138" s="135"/>
      <c r="AX138" s="135"/>
      <c r="AY138" s="135"/>
      <c r="AZ138" s="135"/>
      <c r="BA138" s="135"/>
      <c r="BB138" s="135"/>
      <c r="BC138" s="135"/>
      <c r="BD138" s="135"/>
      <c r="BE138" s="135"/>
      <c r="BF138" s="135"/>
      <c r="BG138" s="135"/>
    </row>
  </sheetData>
  <phoneticPr fontId="19"/>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55"/>
  <sheetViews>
    <sheetView workbookViewId="0">
      <selection activeCell="A35" sqref="A35"/>
    </sheetView>
  </sheetViews>
  <sheetFormatPr defaultColWidth="9" defaultRowHeight="12"/>
  <cols>
    <col min="1" max="1" width="28.875" style="1" bestFit="1" customWidth="1"/>
    <col min="2" max="2" width="9" style="1" bestFit="1" customWidth="1"/>
    <col min="3" max="3" width="14.25" style="2" customWidth="1"/>
    <col min="4" max="5" width="14" style="2" customWidth="1"/>
    <col min="6" max="6" width="16.375" style="1" bestFit="1" customWidth="1"/>
    <col min="7" max="16384" width="9" style="1"/>
  </cols>
  <sheetData>
    <row r="1" spans="1:6">
      <c r="A1" s="1" t="s">
        <v>5</v>
      </c>
      <c r="B1" s="1" t="s">
        <v>140</v>
      </c>
      <c r="C1" s="1" t="s">
        <v>121</v>
      </c>
      <c r="D1" s="2" t="s">
        <v>120</v>
      </c>
      <c r="F1" s="3" t="s">
        <v>123</v>
      </c>
    </row>
    <row r="2" spans="1:6">
      <c r="A2" s="1" t="s">
        <v>311</v>
      </c>
      <c r="B2" s="1">
        <v>1</v>
      </c>
      <c r="C2" s="2" t="s">
        <v>245</v>
      </c>
      <c r="D2" s="2" t="s">
        <v>246</v>
      </c>
      <c r="E2" s="2" t="s">
        <v>309</v>
      </c>
      <c r="F2" s="3" t="s">
        <v>124</v>
      </c>
    </row>
    <row r="3" spans="1:6">
      <c r="A3" s="1" t="s">
        <v>312</v>
      </c>
      <c r="B3" s="1">
        <v>2</v>
      </c>
      <c r="C3" s="2" t="s">
        <v>247</v>
      </c>
      <c r="D3" s="2" t="s">
        <v>248</v>
      </c>
      <c r="E3" s="2" t="s">
        <v>309</v>
      </c>
      <c r="F3" s="3" t="s">
        <v>125</v>
      </c>
    </row>
    <row r="4" spans="1:6">
      <c r="A4" s="1" t="s">
        <v>313</v>
      </c>
      <c r="B4" s="1">
        <v>3</v>
      </c>
      <c r="C4" s="2" t="s">
        <v>141</v>
      </c>
      <c r="D4" s="2" t="s">
        <v>249</v>
      </c>
      <c r="E4" s="2" t="s">
        <v>309</v>
      </c>
      <c r="F4" s="3" t="s">
        <v>126</v>
      </c>
    </row>
    <row r="5" spans="1:6">
      <c r="A5" s="1" t="s">
        <v>314</v>
      </c>
      <c r="B5" s="1">
        <v>4</v>
      </c>
      <c r="C5" s="2" t="s">
        <v>250</v>
      </c>
      <c r="D5" s="2" t="s">
        <v>251</v>
      </c>
      <c r="E5" s="2" t="s">
        <v>309</v>
      </c>
      <c r="F5" s="3" t="s">
        <v>127</v>
      </c>
    </row>
    <row r="6" spans="1:6">
      <c r="A6" s="1" t="s">
        <v>315</v>
      </c>
      <c r="B6" s="1">
        <v>5</v>
      </c>
      <c r="C6" s="2" t="s">
        <v>142</v>
      </c>
      <c r="D6" s="2" t="s">
        <v>252</v>
      </c>
      <c r="E6" s="2" t="s">
        <v>309</v>
      </c>
      <c r="F6" s="3" t="s">
        <v>128</v>
      </c>
    </row>
    <row r="7" spans="1:6">
      <c r="A7" s="1" t="s">
        <v>316</v>
      </c>
      <c r="B7" s="1">
        <v>6</v>
      </c>
      <c r="C7" s="2" t="s">
        <v>254</v>
      </c>
      <c r="D7" s="2" t="s">
        <v>255</v>
      </c>
      <c r="E7" s="2" t="s">
        <v>309</v>
      </c>
      <c r="F7" s="3" t="s">
        <v>129</v>
      </c>
    </row>
    <row r="8" spans="1:6">
      <c r="A8" s="1" t="s">
        <v>349</v>
      </c>
      <c r="B8" s="1">
        <v>7</v>
      </c>
      <c r="C8" s="2" t="s">
        <v>256</v>
      </c>
      <c r="D8" s="2" t="s">
        <v>257</v>
      </c>
      <c r="E8" s="2" t="s">
        <v>309</v>
      </c>
      <c r="F8" s="3" t="s">
        <v>130</v>
      </c>
    </row>
    <row r="9" spans="1:6">
      <c r="A9" s="1" t="s">
        <v>350</v>
      </c>
      <c r="B9" s="1">
        <v>8</v>
      </c>
      <c r="C9" s="2" t="s">
        <v>258</v>
      </c>
      <c r="D9" s="2" t="s">
        <v>259</v>
      </c>
      <c r="E9" s="2" t="s">
        <v>309</v>
      </c>
      <c r="F9" s="3" t="s">
        <v>131</v>
      </c>
    </row>
    <row r="10" spans="1:6">
      <c r="A10" s="1" t="s">
        <v>317</v>
      </c>
      <c r="B10" s="1">
        <v>9</v>
      </c>
      <c r="C10" s="2" t="s">
        <v>260</v>
      </c>
      <c r="D10" s="2" t="s">
        <v>261</v>
      </c>
      <c r="E10" s="2" t="s">
        <v>309</v>
      </c>
    </row>
    <row r="11" spans="1:6">
      <c r="A11" s="1" t="s">
        <v>318</v>
      </c>
      <c r="B11" s="1">
        <v>10</v>
      </c>
      <c r="C11" s="2" t="s">
        <v>293</v>
      </c>
      <c r="D11" s="51" t="s">
        <v>294</v>
      </c>
      <c r="E11" s="2" t="s">
        <v>309</v>
      </c>
    </row>
    <row r="12" spans="1:6">
      <c r="A12" s="1" t="s">
        <v>367</v>
      </c>
      <c r="B12" s="1">
        <v>11</v>
      </c>
      <c r="C12" s="2" t="s">
        <v>202</v>
      </c>
      <c r="D12" s="2" t="s">
        <v>263</v>
      </c>
      <c r="E12" s="2" t="s">
        <v>309</v>
      </c>
    </row>
    <row r="13" spans="1:6">
      <c r="A13" s="1" t="s">
        <v>368</v>
      </c>
      <c r="B13" s="1">
        <v>12</v>
      </c>
      <c r="C13" s="2" t="s">
        <v>203</v>
      </c>
      <c r="D13" s="2" t="s">
        <v>264</v>
      </c>
      <c r="E13" s="2" t="s">
        <v>309</v>
      </c>
    </row>
    <row r="14" spans="1:6">
      <c r="A14" s="1" t="s">
        <v>319</v>
      </c>
      <c r="B14" s="1">
        <v>13</v>
      </c>
      <c r="C14" s="2" t="s">
        <v>265</v>
      </c>
      <c r="D14" s="2" t="s">
        <v>266</v>
      </c>
      <c r="E14" s="2" t="s">
        <v>309</v>
      </c>
    </row>
    <row r="15" spans="1:6">
      <c r="A15" s="1" t="s">
        <v>320</v>
      </c>
      <c r="B15" s="1">
        <v>14</v>
      </c>
      <c r="C15" s="2" t="s">
        <v>267</v>
      </c>
      <c r="D15" s="2" t="s">
        <v>268</v>
      </c>
      <c r="E15" s="2" t="s">
        <v>309</v>
      </c>
    </row>
    <row r="16" spans="1:6">
      <c r="A16" s="1" t="s">
        <v>321</v>
      </c>
      <c r="B16" s="1">
        <v>15</v>
      </c>
      <c r="C16" s="2" t="s">
        <v>143</v>
      </c>
      <c r="D16" s="2" t="s">
        <v>269</v>
      </c>
      <c r="E16" s="2" t="s">
        <v>309</v>
      </c>
    </row>
    <row r="17" spans="1:5">
      <c r="A17" s="1" t="s">
        <v>322</v>
      </c>
      <c r="B17" s="1">
        <v>16</v>
      </c>
      <c r="C17" s="2" t="s">
        <v>270</v>
      </c>
      <c r="D17" s="2" t="s">
        <v>271</v>
      </c>
      <c r="E17" s="2" t="s">
        <v>309</v>
      </c>
    </row>
    <row r="18" spans="1:5">
      <c r="A18" s="1" t="s">
        <v>351</v>
      </c>
      <c r="B18" s="1">
        <v>17</v>
      </c>
      <c r="C18" s="2" t="s">
        <v>144</v>
      </c>
      <c r="D18" s="2" t="s">
        <v>295</v>
      </c>
      <c r="E18" s="2" t="s">
        <v>309</v>
      </c>
    </row>
    <row r="19" spans="1:5">
      <c r="A19" s="1" t="s">
        <v>352</v>
      </c>
      <c r="B19" s="1">
        <v>18</v>
      </c>
      <c r="C19" s="2" t="s">
        <v>145</v>
      </c>
      <c r="D19" s="2" t="s">
        <v>296</v>
      </c>
      <c r="E19" s="2" t="s">
        <v>309</v>
      </c>
    </row>
    <row r="20" spans="1:5">
      <c r="A20" s="1" t="s">
        <v>339</v>
      </c>
      <c r="B20" s="1">
        <v>19</v>
      </c>
      <c r="C20" s="2" t="s">
        <v>272</v>
      </c>
      <c r="D20" s="2" t="s">
        <v>297</v>
      </c>
      <c r="E20" s="2" t="s">
        <v>309</v>
      </c>
    </row>
    <row r="21" spans="1:5">
      <c r="A21" s="1" t="s">
        <v>342</v>
      </c>
      <c r="B21" s="1">
        <v>20</v>
      </c>
      <c r="C21" s="2" t="s">
        <v>146</v>
      </c>
      <c r="D21" s="2" t="s">
        <v>304</v>
      </c>
      <c r="E21" s="2" t="s">
        <v>309</v>
      </c>
    </row>
    <row r="22" spans="1:5">
      <c r="A22" s="1" t="s">
        <v>323</v>
      </c>
      <c r="B22" s="1">
        <v>21</v>
      </c>
      <c r="C22" s="2" t="s">
        <v>305</v>
      </c>
      <c r="D22" s="2" t="s">
        <v>308</v>
      </c>
      <c r="E22" s="2" t="s">
        <v>309</v>
      </c>
    </row>
    <row r="23" spans="1:5">
      <c r="A23" s="1" t="s">
        <v>324</v>
      </c>
      <c r="B23" s="1">
        <v>22</v>
      </c>
      <c r="C23" s="2" t="s">
        <v>147</v>
      </c>
      <c r="D23" s="2" t="s">
        <v>246</v>
      </c>
      <c r="E23" s="2" t="s">
        <v>310</v>
      </c>
    </row>
    <row r="24" spans="1:5">
      <c r="A24" s="1" t="s">
        <v>325</v>
      </c>
      <c r="B24" s="1">
        <v>23</v>
      </c>
      <c r="C24" s="2" t="s">
        <v>273</v>
      </c>
      <c r="D24" s="2" t="s">
        <v>248</v>
      </c>
      <c r="E24" s="2" t="s">
        <v>310</v>
      </c>
    </row>
    <row r="25" spans="1:5">
      <c r="A25" s="1" t="s">
        <v>326</v>
      </c>
      <c r="B25" s="1">
        <v>24</v>
      </c>
      <c r="C25" s="2" t="s">
        <v>274</v>
      </c>
      <c r="D25" s="2" t="s">
        <v>249</v>
      </c>
      <c r="E25" s="2" t="s">
        <v>310</v>
      </c>
    </row>
    <row r="26" spans="1:5">
      <c r="A26" s="1" t="s">
        <v>314</v>
      </c>
      <c r="B26" s="1">
        <v>25</v>
      </c>
      <c r="C26" s="2" t="s">
        <v>275</v>
      </c>
      <c r="D26" s="2" t="s">
        <v>251</v>
      </c>
      <c r="E26" s="2" t="s">
        <v>310</v>
      </c>
    </row>
    <row r="27" spans="1:5">
      <c r="A27" s="1" t="s">
        <v>315</v>
      </c>
      <c r="B27" s="1">
        <v>26</v>
      </c>
      <c r="C27" s="2" t="s">
        <v>276</v>
      </c>
      <c r="D27" s="2" t="s">
        <v>252</v>
      </c>
      <c r="E27" s="2" t="s">
        <v>310</v>
      </c>
    </row>
    <row r="28" spans="1:5">
      <c r="A28" s="1" t="s">
        <v>327</v>
      </c>
      <c r="B28" s="1">
        <v>27</v>
      </c>
      <c r="C28" s="2" t="s">
        <v>277</v>
      </c>
      <c r="D28" s="2" t="s">
        <v>253</v>
      </c>
      <c r="E28" s="2" t="s">
        <v>310</v>
      </c>
    </row>
    <row r="29" spans="1:5">
      <c r="A29" s="1" t="s">
        <v>353</v>
      </c>
      <c r="B29" s="1">
        <v>28</v>
      </c>
      <c r="C29" s="2" t="s">
        <v>278</v>
      </c>
      <c r="D29" s="2" t="s">
        <v>279</v>
      </c>
      <c r="E29" s="2" t="s">
        <v>310</v>
      </c>
    </row>
    <row r="30" spans="1:5">
      <c r="A30" s="1" t="s">
        <v>335</v>
      </c>
      <c r="B30" s="1">
        <v>29</v>
      </c>
      <c r="C30" s="2" t="s">
        <v>280</v>
      </c>
      <c r="D30" s="2" t="s">
        <v>281</v>
      </c>
      <c r="E30" s="2" t="s">
        <v>310</v>
      </c>
    </row>
    <row r="31" spans="1:5">
      <c r="A31" s="1" t="s">
        <v>328</v>
      </c>
      <c r="B31" s="1">
        <v>30</v>
      </c>
      <c r="C31" s="2" t="s">
        <v>298</v>
      </c>
      <c r="D31" s="2" t="s">
        <v>299</v>
      </c>
      <c r="E31" s="2" t="s">
        <v>310</v>
      </c>
    </row>
    <row r="32" spans="1:5">
      <c r="A32" s="1" t="s">
        <v>329</v>
      </c>
      <c r="B32" s="1">
        <v>31</v>
      </c>
      <c r="C32" s="2" t="s">
        <v>300</v>
      </c>
      <c r="D32" s="2" t="s">
        <v>294</v>
      </c>
      <c r="E32" s="2" t="s">
        <v>310</v>
      </c>
    </row>
    <row r="33" spans="1:5">
      <c r="A33" s="1" t="s">
        <v>369</v>
      </c>
      <c r="B33" s="1">
        <v>32</v>
      </c>
      <c r="C33" s="2" t="s">
        <v>283</v>
      </c>
      <c r="D33" s="2" t="s">
        <v>263</v>
      </c>
      <c r="E33" s="2" t="s">
        <v>310</v>
      </c>
    </row>
    <row r="34" spans="1:5">
      <c r="A34" s="1" t="s">
        <v>370</v>
      </c>
      <c r="B34" s="1">
        <v>33</v>
      </c>
      <c r="C34" s="2" t="s">
        <v>284</v>
      </c>
      <c r="D34" s="2" t="s">
        <v>264</v>
      </c>
      <c r="E34" s="2" t="s">
        <v>310</v>
      </c>
    </row>
    <row r="35" spans="1:5">
      <c r="A35" s="1" t="s">
        <v>330</v>
      </c>
      <c r="B35" s="1">
        <v>34</v>
      </c>
      <c r="C35" s="2" t="s">
        <v>285</v>
      </c>
      <c r="D35" s="2" t="s">
        <v>266</v>
      </c>
      <c r="E35" s="2" t="s">
        <v>310</v>
      </c>
    </row>
    <row r="36" spans="1:5">
      <c r="A36" s="1" t="s">
        <v>320</v>
      </c>
      <c r="B36" s="1">
        <v>35</v>
      </c>
      <c r="C36" s="2" t="s">
        <v>286</v>
      </c>
      <c r="D36" s="2" t="s">
        <v>268</v>
      </c>
      <c r="E36" s="2" t="s">
        <v>310</v>
      </c>
    </row>
    <row r="37" spans="1:5">
      <c r="A37" s="1" t="s">
        <v>331</v>
      </c>
      <c r="B37" s="1">
        <v>36</v>
      </c>
      <c r="C37" s="2" t="s">
        <v>148</v>
      </c>
      <c r="D37" s="2" t="s">
        <v>269</v>
      </c>
      <c r="E37" s="2" t="s">
        <v>310</v>
      </c>
    </row>
    <row r="38" spans="1:5">
      <c r="A38" s="1" t="s">
        <v>332</v>
      </c>
      <c r="B38" s="1">
        <v>37</v>
      </c>
      <c r="C38" s="2" t="s">
        <v>287</v>
      </c>
      <c r="D38" s="2" t="s">
        <v>271</v>
      </c>
      <c r="E38" s="2" t="s">
        <v>310</v>
      </c>
    </row>
    <row r="39" spans="1:5">
      <c r="A39" s="1" t="s">
        <v>336</v>
      </c>
      <c r="B39" s="1">
        <v>38</v>
      </c>
      <c r="C39" s="2" t="s">
        <v>149</v>
      </c>
      <c r="D39" s="2" t="s">
        <v>288</v>
      </c>
      <c r="E39" s="2" t="s">
        <v>310</v>
      </c>
    </row>
    <row r="40" spans="1:5">
      <c r="A40" s="1" t="s">
        <v>337</v>
      </c>
      <c r="B40" s="1">
        <v>39</v>
      </c>
      <c r="C40" s="2" t="s">
        <v>150</v>
      </c>
      <c r="D40" s="2" t="s">
        <v>289</v>
      </c>
      <c r="E40" s="2" t="s">
        <v>310</v>
      </c>
    </row>
    <row r="41" spans="1:5">
      <c r="A41" s="1" t="s">
        <v>338</v>
      </c>
      <c r="B41" s="1">
        <v>40</v>
      </c>
      <c r="C41" s="2" t="s">
        <v>290</v>
      </c>
      <c r="D41" s="2" t="s">
        <v>291</v>
      </c>
      <c r="E41" s="2" t="s">
        <v>310</v>
      </c>
    </row>
    <row r="42" spans="1:5">
      <c r="A42" s="1" t="s">
        <v>340</v>
      </c>
      <c r="B42" s="1">
        <v>41</v>
      </c>
      <c r="C42" s="2" t="s">
        <v>151</v>
      </c>
      <c r="D42" s="2" t="s">
        <v>292</v>
      </c>
      <c r="E42" s="2" t="s">
        <v>310</v>
      </c>
    </row>
    <row r="43" spans="1:5">
      <c r="A43" s="1" t="s">
        <v>333</v>
      </c>
      <c r="B43" s="1">
        <v>42</v>
      </c>
      <c r="C43" s="2" t="s">
        <v>306</v>
      </c>
      <c r="D43" s="2" t="s">
        <v>307</v>
      </c>
      <c r="E43" s="2" t="s">
        <v>310</v>
      </c>
    </row>
    <row r="44" spans="1:5">
      <c r="E44" s="1"/>
    </row>
    <row r="45" spans="1:5">
      <c r="E45" s="1"/>
    </row>
    <row r="46" spans="1:5">
      <c r="E46" s="1"/>
    </row>
    <row r="47" spans="1:5">
      <c r="E47" s="1"/>
    </row>
    <row r="48" spans="1:5">
      <c r="E48" s="1"/>
    </row>
    <row r="49" spans="5:5">
      <c r="E49" s="1"/>
    </row>
    <row r="50" spans="5:5">
      <c r="E50" s="1"/>
    </row>
    <row r="51" spans="5:5">
      <c r="E51" s="1"/>
    </row>
    <row r="52" spans="5:5">
      <c r="E52" s="1"/>
    </row>
    <row r="53" spans="5:5">
      <c r="E53" s="1"/>
    </row>
    <row r="54" spans="5:5">
      <c r="E54" s="1"/>
    </row>
    <row r="55" spans="5:5">
      <c r="E55" s="1"/>
    </row>
  </sheetData>
  <phoneticPr fontId="19"/>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19</vt:i4>
      </vt:variant>
    </vt:vector>
  </HeadingPairs>
  <TitlesOfParts>
    <vt:vector size="30" baseType="lpstr">
      <vt:lpstr>説明・注意(はじめに)</vt:lpstr>
      <vt:lpstr>基礎データ</vt:lpstr>
      <vt:lpstr>個人種目入力</vt:lpstr>
      <vt:lpstr>リレー種目入力</vt:lpstr>
      <vt:lpstr>申込書（男子）</vt:lpstr>
      <vt:lpstr>申込書（女子）</vt:lpstr>
      <vt:lpstr>自由シート</vt:lpstr>
      <vt:lpstr>種目処理</vt:lpstr>
      <vt:lpstr>(種目・作業用)</vt:lpstr>
      <vt:lpstr>kyougisha転記用</vt:lpstr>
      <vt:lpstr>relay転記用</vt:lpstr>
      <vt:lpstr>gakunen1</vt:lpstr>
      <vt:lpstr>gakunen2</vt:lpstr>
      <vt:lpstr>gender1</vt:lpstr>
      <vt:lpstr>prefec1</vt:lpstr>
      <vt:lpstr>prefec2</vt:lpstr>
      <vt:lpstr>リレー種目入力!Print_Area</vt:lpstr>
      <vt:lpstr>基礎データ!Print_Area</vt:lpstr>
      <vt:lpstr>個人種目入力!Print_Area</vt:lpstr>
      <vt:lpstr>'申込書（女子）'!Print_Area</vt:lpstr>
      <vt:lpstr>'申込書（男子）'!Print_Area</vt:lpstr>
      <vt:lpstr>'説明・注意(はじめに)'!Print_Area</vt:lpstr>
      <vt:lpstr>個人種目入力!Print_Titles</vt:lpstr>
      <vt:lpstr>shozoku</vt:lpstr>
      <vt:lpstr>shozoku2</vt:lpstr>
      <vt:lpstr>shubetsu1</vt:lpstr>
      <vt:lpstr>shubetsu2</vt:lpstr>
      <vt:lpstr>shumoku2</vt:lpstr>
      <vt:lpstr>女</vt:lpstr>
      <vt:lpstr>男</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YRK14</dc:creator>
  <cp:lastModifiedBy>MIYUKISUZUKI</cp:lastModifiedBy>
  <cp:lastPrinted>2025-03-12T09:57:32Z</cp:lastPrinted>
  <dcterms:created xsi:type="dcterms:W3CDTF">2015-11-12T01:11:30Z</dcterms:created>
  <dcterms:modified xsi:type="dcterms:W3CDTF">2026-04-18T06:40:38Z</dcterms:modified>
</cp:coreProperties>
</file>